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drawings/drawing3.xml" ContentType="application/vnd.openxmlformats-officedocument.drawing+xml"/>
  <Override PartName="/xl/ctrlProps/ctrlProp3.xml" ContentType="application/vnd.ms-excel.controlproperties+xml"/>
  <Override PartName="/xl/drawings/drawing4.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5.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trlProps/ctrlProp23.xml" ContentType="application/vnd.ms-excel.controlproperties+xml"/>
  <Override PartName="/xl/ctrlProps/ctrlProp24.xml" ContentType="application/vnd.ms-excel.controlproperties+xml"/>
  <Override PartName="/xl/drawings/drawing10.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drawings/drawing11.xml" ContentType="application/vnd.openxmlformats-officedocument.drawing+xml"/>
  <Override PartName="/xl/ctrlProps/ctrlProp28.xml" ContentType="application/vnd.ms-excel.controlproperties+xml"/>
  <Override PartName="/xl/drawings/drawing12.xml" ContentType="application/vnd.openxmlformats-officedocument.drawing+xml"/>
  <Override PartName="/xl/ctrlProps/ctrlProp29.xml" ContentType="application/vnd.ms-excel.controlproperties+xml"/>
  <Override PartName="/xl/ctrlProps/ctrlProp30.xml" ContentType="application/vnd.ms-excel.controlproperties+xml"/>
  <Override PartName="/xl/drawings/drawing13.xml" ContentType="application/vnd.openxmlformats-officedocument.drawing+xml"/>
  <Override PartName="/xl/ctrlProps/ctrlProp31.xml" ContentType="application/vnd.ms-excel.controlproperties+xml"/>
  <Override PartName="/xl/drawings/drawing1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xml"/>
  <Override PartName="/xl/ctrlProps/ctrlProp32.xml" ContentType="application/vnd.ms-excel.controlproperties+xml"/>
  <Override PartName="/xl/ctrlProps/ctrlProp33.xml" ContentType="application/vnd.ms-excel.controlproperties+xml"/>
  <Override PartName="/xl/drawings/drawing16.xml" ContentType="application/vnd.openxmlformats-officedocument.drawing+xml"/>
  <Override PartName="/xl/ctrlProps/ctrlProp34.xml" ContentType="application/vnd.ms-excel.controlproperties+xml"/>
  <Override PartName="/xl/ctrlProps/ctrlProp35.xml" ContentType="application/vnd.ms-excel.controlproperties+xml"/>
  <Override PartName="/xl/drawings/drawing17.xml" ContentType="application/vnd.openxmlformats-officedocument.drawing+xml"/>
  <Override PartName="/xl/ctrlProps/ctrlProp36.xml" ContentType="application/vnd.ms-excel.controlproperties+xml"/>
  <Override PartName="/xl/ctrlProps/ctrlProp37.xml" ContentType="application/vnd.ms-excel.controlproperties+xml"/>
  <Override PartName="/xl/drawings/drawing18.xml" ContentType="application/vnd.openxmlformats-officedocument.drawing+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drawings/drawing19.xml" ContentType="application/vnd.openxmlformats-officedocument.drawing+xml"/>
  <Override PartName="/xl/ctrlProps/ctrlProp42.xml" ContentType="application/vnd.ms-excel.controlproperties+xml"/>
  <Override PartName="/xl/drawings/drawing20.xml" ContentType="application/vnd.openxmlformats-officedocument.drawing+xml"/>
  <Override PartName="/xl/ctrlProps/ctrlProp43.xml" ContentType="application/vnd.ms-excel.controlproperties+xml"/>
  <Override PartName="/xl/ctrlProps/ctrlProp44.xml" ContentType="application/vnd.ms-excel.controlproperties+xml"/>
  <Override PartName="/xl/drawings/drawing21.xml" ContentType="application/vnd.openxmlformats-officedocument.drawing+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drawings/drawing22.xml" ContentType="application/vnd.openxmlformats-officedocument.drawing+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drawings/drawing23.xml" ContentType="application/vnd.openxmlformats-officedocument.drawing+xml"/>
  <Override PartName="/xl/ctrlProps/ctrlProp58.xml" ContentType="application/vnd.ms-excel.controlproperties+xml"/>
  <Override PartName="/xl/drawings/drawing24.xml" ContentType="application/vnd.openxmlformats-officedocument.drawing+xml"/>
  <Override PartName="/xl/ctrlProps/ctrlProp59.xml" ContentType="application/vnd.ms-excel.controlproperties+xml"/>
  <Override PartName="/xl/drawings/drawing25.xml" ContentType="application/vnd.openxmlformats-officedocument.drawing+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drawings/drawing26.xml" ContentType="application/vnd.openxmlformats-officedocument.drawing+xml"/>
  <Override PartName="/xl/ctrlProps/ctrlProp65.xml" ContentType="application/vnd.ms-excel.controlproperties+xml"/>
  <Override PartName="/xl/drawings/drawing27.xml" ContentType="application/vnd.openxmlformats-officedocument.drawing+xml"/>
  <Override PartName="/xl/ctrlProps/ctrlProp66.xml" ContentType="application/vnd.ms-excel.controlproperties+xml"/>
  <Override PartName="/xl/ctrlProps/ctrlProp67.xml" ContentType="application/vnd.ms-excel.controlproperties+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ctrlProps/ctrlProp68.xml" ContentType="application/vnd.ms-excel.controlproperties+xml"/>
  <Override PartName="/xl/drawings/drawing31.xml" ContentType="application/vnd.openxmlformats-officedocument.drawing+xml"/>
  <Override PartName="/xl/ctrlProps/ctrlProp69.xml" ContentType="application/vnd.ms-excel.controlproperties+xml"/>
  <Override PartName="/xl/ctrlProps/ctrlProp7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BUKU2019\IFLOOKUP\BUKU IF VLOOKUP\DISK\"/>
    </mc:Choice>
  </mc:AlternateContent>
  <bookViews>
    <workbookView xWindow="360" yWindow="90" windowWidth="14355" windowHeight="4680" tabRatio="433"/>
  </bookViews>
  <sheets>
    <sheet name="KASUS1" sheetId="29" r:id="rId1"/>
    <sheet name="KASUS2" sheetId="17" r:id="rId2"/>
    <sheet name="KASUS3" sheetId="20" r:id="rId3"/>
    <sheet name="KASUS4" sheetId="18" r:id="rId4"/>
    <sheet name="KASUS5" sheetId="19" r:id="rId5"/>
    <sheet name="KASUS6" sheetId="1" r:id="rId6"/>
    <sheet name="KASUS7" sheetId="5" r:id="rId7"/>
    <sheet name="KASUS8" sheetId="31" r:id="rId8"/>
    <sheet name="KASUS9" sheetId="23" r:id="rId9"/>
    <sheet name="KASUS10" sheetId="11" r:id="rId10"/>
    <sheet name="KASUS11" sheetId="14" r:id="rId11"/>
    <sheet name="KASUS12" sheetId="37" r:id="rId12"/>
    <sheet name="KASUS13" sheetId="38" r:id="rId13"/>
    <sheet name="KASUS14" sheetId="15" r:id="rId14"/>
    <sheet name="KASUS15" sheetId="21" r:id="rId15"/>
    <sheet name="KASUS16" sheetId="26" r:id="rId16"/>
    <sheet name="KASUS17" sheetId="6" r:id="rId17"/>
    <sheet name="KASUS18" sheetId="39" r:id="rId18"/>
    <sheet name="KASUS19" sheetId="41" r:id="rId19"/>
    <sheet name="KASUS20" sheetId="40" r:id="rId20"/>
    <sheet name="KASUS21" sheetId="61" r:id="rId21"/>
    <sheet name="KASUS22" sheetId="62" r:id="rId22"/>
    <sheet name="KASUS23" sheetId="64" r:id="rId23"/>
    <sheet name="KASUS24" sheetId="60" r:id="rId24"/>
    <sheet name="KASUS25" sheetId="43" r:id="rId25"/>
    <sheet name="KASUS26" sheetId="44" r:id="rId26"/>
    <sheet name="KASUS27" sheetId="65" r:id="rId27"/>
    <sheet name="KASUS28" sheetId="50" r:id="rId28"/>
    <sheet name="KASUS29" sheetId="52" r:id="rId29"/>
    <sheet name="KASUS30" sheetId="46" r:id="rId30"/>
    <sheet name="KASUS31" sheetId="68" r:id="rId31"/>
    <sheet name="KASUS32" sheetId="72" r:id="rId32"/>
    <sheet name="KASUS33" sheetId="45" r:id="rId33"/>
    <sheet name="KASUS34" sheetId="54" r:id="rId34"/>
    <sheet name="KASUS35" sheetId="55" r:id="rId35"/>
    <sheet name="KASUS36" sheetId="69" r:id="rId36"/>
    <sheet name="KASUS37" sheetId="70" r:id="rId37"/>
  </sheets>
  <externalReferences>
    <externalReference r:id="rId38"/>
    <externalReference r:id="rId39"/>
    <externalReference r:id="rId40"/>
  </externalReferences>
  <definedNames>
    <definedName name="__IntlFixup" hidden="1">TRUE</definedName>
    <definedName name="AccessDatabase" hidden="1">"C:\My Documents\MAUI MALL1.mdb"</definedName>
    <definedName name="ACwvu.CapersView." localSheetId="20" hidden="1">[1]MASTER!#REF!</definedName>
    <definedName name="ACwvu.CapersView." localSheetId="21" hidden="1">[1]MASTER!#REF!</definedName>
    <definedName name="ACwvu.CapersView." localSheetId="22" hidden="1">[1]MASTER!#REF!</definedName>
    <definedName name="ACwvu.CapersView." localSheetId="26" hidden="1">[1]MASTER!#REF!</definedName>
    <definedName name="ACwvu.CapersView." localSheetId="29" hidden="1">[1]MASTER!#REF!</definedName>
    <definedName name="ACwvu.CapersView." localSheetId="30" hidden="1">[1]MASTER!#REF!</definedName>
    <definedName name="ACwvu.CapersView." localSheetId="31" hidden="1">[1]MASTER!#REF!</definedName>
    <definedName name="ACwvu.CapersView." localSheetId="32" hidden="1">[1]MASTER!#REF!</definedName>
    <definedName name="ACwvu.CapersView." localSheetId="33" hidden="1">[1]MASTER!#REF!</definedName>
    <definedName name="ACwvu.CapersView." hidden="1">[1]MASTER!#REF!</definedName>
    <definedName name="ACwvu.Japan_Capers_Ed_Pub." localSheetId="20" hidden="1">#REF!</definedName>
    <definedName name="ACwvu.Japan_Capers_Ed_Pub." localSheetId="21" hidden="1">#REF!</definedName>
    <definedName name="ACwvu.Japan_Capers_Ed_Pub." localSheetId="22" hidden="1">#REF!</definedName>
    <definedName name="ACwvu.Japan_Capers_Ed_Pub." localSheetId="26" hidden="1">#REF!</definedName>
    <definedName name="ACwvu.Japan_Capers_Ed_Pub." localSheetId="29" hidden="1">#REF!</definedName>
    <definedName name="ACwvu.Japan_Capers_Ed_Pub." localSheetId="30" hidden="1">#REF!</definedName>
    <definedName name="ACwvu.Japan_Capers_Ed_Pub." localSheetId="31" hidden="1">#REF!</definedName>
    <definedName name="ACwvu.Japan_Capers_Ed_Pub." localSheetId="32" hidden="1">#REF!</definedName>
    <definedName name="ACwvu.Japan_Capers_Ed_Pub." localSheetId="33" hidden="1">#REF!</definedName>
    <definedName name="ACwvu.Japan_Capers_Ed_Pub." hidden="1">#REF!</definedName>
    <definedName name="ACwvu.KJP_CC." localSheetId="20" hidden="1">#REF!</definedName>
    <definedName name="ACwvu.KJP_CC." localSheetId="21" hidden="1">#REF!</definedName>
    <definedName name="ACwvu.KJP_CC." localSheetId="22" hidden="1">#REF!</definedName>
    <definedName name="ACwvu.KJP_CC." localSheetId="26" hidden="1">#REF!</definedName>
    <definedName name="ACwvu.KJP_CC." localSheetId="29" hidden="1">#REF!</definedName>
    <definedName name="ACwvu.KJP_CC." localSheetId="30" hidden="1">#REF!</definedName>
    <definedName name="ACwvu.KJP_CC." localSheetId="31" hidden="1">#REF!</definedName>
    <definedName name="ACwvu.KJP_CC." localSheetId="32" hidden="1">#REF!</definedName>
    <definedName name="ACwvu.KJP_CC." localSheetId="33" hidden="1">#REF!</definedName>
    <definedName name="ACwvu.KJP_CC." hidden="1">#REF!</definedName>
    <definedName name="anscount" localSheetId="34" hidden="1">1</definedName>
    <definedName name="anscount" hidden="1">4</definedName>
    <definedName name="Bulan" localSheetId="28">KASUS29!$K$4:$K$15</definedName>
    <definedName name="Bulan1" localSheetId="28">KASUS29!$M$4:$N$15</definedName>
    <definedName name="Cwvu.CapersView." localSheetId="20" hidden="1">[1]MASTER!#REF!</definedName>
    <definedName name="Cwvu.CapersView." localSheetId="21" hidden="1">[1]MASTER!#REF!</definedName>
    <definedName name="Cwvu.CapersView." localSheetId="22" hidden="1">[1]MASTER!#REF!</definedName>
    <definedName name="Cwvu.CapersView." localSheetId="26" hidden="1">[1]MASTER!#REF!</definedName>
    <definedName name="Cwvu.CapersView." localSheetId="29" hidden="1">[1]MASTER!#REF!</definedName>
    <definedName name="Cwvu.CapersView." localSheetId="30" hidden="1">[1]MASTER!#REF!</definedName>
    <definedName name="Cwvu.CapersView." localSheetId="31" hidden="1">[1]MASTER!#REF!</definedName>
    <definedName name="Cwvu.CapersView." localSheetId="32" hidden="1">[1]MASTER!#REF!</definedName>
    <definedName name="Cwvu.CapersView." localSheetId="33" hidden="1">[1]MASTER!#REF!</definedName>
    <definedName name="Cwvu.CapersView." hidden="1">[1]MASTER!#REF!</definedName>
    <definedName name="Cwvu.Japan_Capers_Ed_Pub." localSheetId="20" hidden="1">[1]MASTER!#REF!</definedName>
    <definedName name="Cwvu.Japan_Capers_Ed_Pub." localSheetId="21" hidden="1">[1]MASTER!#REF!</definedName>
    <definedName name="Cwvu.Japan_Capers_Ed_Pub." localSheetId="22" hidden="1">[1]MASTER!#REF!</definedName>
    <definedName name="Cwvu.Japan_Capers_Ed_Pub." localSheetId="26" hidden="1">[1]MASTER!#REF!</definedName>
    <definedName name="Cwvu.Japan_Capers_Ed_Pub." localSheetId="29" hidden="1">[1]MASTER!#REF!</definedName>
    <definedName name="Cwvu.Japan_Capers_Ed_Pub." localSheetId="30" hidden="1">[1]MASTER!#REF!</definedName>
    <definedName name="Cwvu.Japan_Capers_Ed_Pub." localSheetId="31" hidden="1">[1]MASTER!#REF!</definedName>
    <definedName name="Cwvu.Japan_Capers_Ed_Pub." localSheetId="32" hidden="1">[1]MASTER!#REF!</definedName>
    <definedName name="Cwvu.Japan_Capers_Ed_Pub." localSheetId="33" hidden="1">[1]MASTER!#REF!</definedName>
    <definedName name="Cwvu.Japan_Capers_Ed_Pub." hidden="1">[1]MASTER!#REF!</definedName>
    <definedName name="Cwvu.KJP_CC." localSheetId="20" hidden="1">[1]MASTER!#REF!,[1]MASTER!#REF!,[1]MASTER!#REF!,[1]MASTER!#REF!,[1]MASTER!#REF!,[1]MASTER!#REF!,[1]MASTER!#REF!,[1]MASTER!#REF!,[1]MASTER!#REF!,[1]MASTER!#REF!,[1]MASTER!#REF!,[1]MASTER!#REF!,[1]MASTER!#REF!,[1]MASTER!#REF!,[1]MASTER!#REF!,[1]MASTER!#REF!,[1]MASTER!#REF!,[1]MASTER!#REF!,[1]MASTER!#REF!,[1]MASTER!#REF!</definedName>
    <definedName name="Cwvu.KJP_CC." localSheetId="21" hidden="1">[1]MASTER!#REF!,[1]MASTER!#REF!,[1]MASTER!#REF!,[1]MASTER!#REF!,[1]MASTER!#REF!,[1]MASTER!#REF!,[1]MASTER!#REF!,[1]MASTER!#REF!,[1]MASTER!#REF!,[1]MASTER!#REF!,[1]MASTER!#REF!,[1]MASTER!#REF!,[1]MASTER!#REF!,[1]MASTER!#REF!,[1]MASTER!#REF!,[1]MASTER!#REF!,[1]MASTER!#REF!,[1]MASTER!#REF!,[1]MASTER!#REF!,[1]MASTER!#REF!</definedName>
    <definedName name="Cwvu.KJP_CC." localSheetId="22" hidden="1">[1]MASTER!#REF!,[1]MASTER!#REF!,[1]MASTER!#REF!,[1]MASTER!#REF!,[1]MASTER!#REF!,[1]MASTER!#REF!,[1]MASTER!#REF!,[1]MASTER!#REF!,[1]MASTER!#REF!,[1]MASTER!#REF!,[1]MASTER!#REF!,[1]MASTER!#REF!,[1]MASTER!#REF!,[1]MASTER!#REF!,[1]MASTER!#REF!,[1]MASTER!#REF!,[1]MASTER!#REF!,[1]MASTER!#REF!,[1]MASTER!#REF!,[1]MASTER!#REF!</definedName>
    <definedName name="Cwvu.KJP_CC." localSheetId="26" hidden="1">[1]MASTER!#REF!,[1]MASTER!#REF!,[1]MASTER!#REF!,[1]MASTER!#REF!,[1]MASTER!#REF!,[1]MASTER!#REF!,[1]MASTER!#REF!,[1]MASTER!#REF!,[1]MASTER!#REF!,[1]MASTER!#REF!,[1]MASTER!#REF!,[1]MASTER!#REF!,[1]MASTER!#REF!,[1]MASTER!#REF!,[1]MASTER!#REF!,[1]MASTER!#REF!,[1]MASTER!#REF!,[1]MASTER!#REF!,[1]MASTER!#REF!,[1]MASTER!#REF!</definedName>
    <definedName name="Cwvu.KJP_CC." localSheetId="29" hidden="1">[1]MASTER!#REF!,[1]MASTER!#REF!,[1]MASTER!#REF!,[1]MASTER!#REF!,[1]MASTER!#REF!,[1]MASTER!#REF!,[1]MASTER!#REF!,[1]MASTER!#REF!,[1]MASTER!#REF!,[1]MASTER!#REF!,[1]MASTER!#REF!,[1]MASTER!#REF!,[1]MASTER!#REF!,[1]MASTER!#REF!,[1]MASTER!#REF!,[1]MASTER!#REF!,[1]MASTER!#REF!,[1]MASTER!#REF!,[1]MASTER!#REF!,[1]MASTER!#REF!</definedName>
    <definedName name="Cwvu.KJP_CC." localSheetId="30" hidden="1">[1]MASTER!#REF!,[1]MASTER!#REF!,[1]MASTER!#REF!,[1]MASTER!#REF!,[1]MASTER!#REF!,[1]MASTER!#REF!,[1]MASTER!#REF!,[1]MASTER!#REF!,[1]MASTER!#REF!,[1]MASTER!#REF!,[1]MASTER!#REF!,[1]MASTER!#REF!,[1]MASTER!#REF!,[1]MASTER!#REF!,[1]MASTER!#REF!,[1]MASTER!#REF!,[1]MASTER!#REF!,[1]MASTER!#REF!,[1]MASTER!#REF!,[1]MASTER!#REF!</definedName>
    <definedName name="Cwvu.KJP_CC." localSheetId="31" hidden="1">[1]MASTER!#REF!,[1]MASTER!#REF!,[1]MASTER!#REF!,[1]MASTER!#REF!,[1]MASTER!#REF!,[1]MASTER!#REF!,[1]MASTER!#REF!,[1]MASTER!#REF!,[1]MASTER!#REF!,[1]MASTER!#REF!,[1]MASTER!#REF!,[1]MASTER!#REF!,[1]MASTER!#REF!,[1]MASTER!#REF!,[1]MASTER!#REF!,[1]MASTER!#REF!,[1]MASTER!#REF!,[1]MASTER!#REF!,[1]MASTER!#REF!,[1]MASTER!#REF!</definedName>
    <definedName name="Cwvu.KJP_CC." localSheetId="32" hidden="1">[1]MASTER!#REF!,[1]MASTER!#REF!,[1]MASTER!#REF!,[1]MASTER!#REF!,[1]MASTER!#REF!,[1]MASTER!#REF!,[1]MASTER!#REF!,[1]MASTER!#REF!,[1]MASTER!#REF!,[1]MASTER!#REF!,[1]MASTER!#REF!,[1]MASTER!#REF!,[1]MASTER!#REF!,[1]MASTER!#REF!,[1]MASTER!#REF!,[1]MASTER!#REF!,[1]MASTER!#REF!,[1]MASTER!#REF!,[1]MASTER!#REF!,[1]MASTER!#REF!</definedName>
    <definedName name="Cwvu.KJP_CC." localSheetId="33" hidden="1">[1]MASTER!#REF!,[1]MASTER!#REF!,[1]MASTER!#REF!,[1]MASTER!#REF!,[1]MASTER!#REF!,[1]MASTER!#REF!,[1]MASTER!#REF!,[1]MASTER!#REF!,[1]MASTER!#REF!,[1]MASTER!#REF!,[1]MASTER!#REF!,[1]MASTER!#REF!,[1]MASTER!#REF!,[1]MASTER!#REF!,[1]MASTER!#REF!,[1]MASTER!#REF!,[1]MASTER!#REF!,[1]MASTER!#REF!,[1]MASTER!#REF!,[1]MASTER!#REF!</definedName>
    <definedName name="Cwvu.KJP_CC." hidden="1">[1]MASTER!#REF!,[1]MASTER!#REF!,[1]MASTER!#REF!,[1]MASTER!#REF!,[1]MASTER!#REF!,[1]MASTER!#REF!,[1]MASTER!#REF!,[1]MASTER!#REF!,[1]MASTER!#REF!,[1]MASTER!#REF!,[1]MASTER!#REF!,[1]MASTER!#REF!,[1]MASTER!#REF!,[1]MASTER!#REF!,[1]MASTER!#REF!,[1]MASTER!#REF!,[1]MASTER!#REF!,[1]MASTER!#REF!,[1]MASTER!#REF!,[1]MASTER!#REF!</definedName>
    <definedName name="HTML_CodePage" hidden="1">1252</definedName>
    <definedName name="HTML_Control" localSheetId="26" hidden="1">{"'PRODUCTIONCOST SHEET'!$B$3:$G$48"}</definedName>
    <definedName name="HTML_Control" localSheetId="27" hidden="1">{"'PRODUCTIONCOST SHEET'!$B$3:$G$48"}</definedName>
    <definedName name="HTML_Control" localSheetId="28" hidden="1">{"'PRODUCTIONCOST SHEET'!$B$3:$G$48"}</definedName>
    <definedName name="HTML_Control" localSheetId="29" hidden="1">{"'PRODUCTIONCOST SHEET'!$B$3:$G$48"}</definedName>
    <definedName name="HTML_Control" localSheetId="30" hidden="1">{"'PRODUCTIONCOST SHEET'!$B$3:$G$48"}</definedName>
    <definedName name="HTML_Control" localSheetId="31" hidden="1">{"'PRODUCTIONCOST SHEET'!$B$3:$G$48"}</definedName>
    <definedName name="HTML_Control" hidden="1">{"'PRODUCTIONCOST SHEET'!$B$3:$G$48"}</definedName>
    <definedName name="HTML_Description" hidden="1">"DRAFT"</definedName>
    <definedName name="HTML_Email" hidden="1">"Patrick_Blattner@Studio.Disney.com"</definedName>
    <definedName name="HTML_Header" hidden="1">"EXISTING &amp; FUTURE PRODUCTS (CONFIDENTIAL)"</definedName>
    <definedName name="HTML_LastUpdate" hidden="1">"2/8/98"</definedName>
    <definedName name="HTML_LineAfter" hidden="1">FALSE</definedName>
    <definedName name="HTML_LineBefore" hidden="1">TRUE</definedName>
    <definedName name="HTML_Name" hidden="1">"Patrick Blattner"</definedName>
    <definedName name="HTML_OBDlg2" hidden="1">TRUE</definedName>
    <definedName name="HTML_OBDlg4" hidden="1">TRUE</definedName>
    <definedName name="HTML_OS" hidden="1">0</definedName>
    <definedName name="HTML_PathFile" hidden="1">"K:\ANIMATE\SECURE\Production\INTRANET\ANI.HTML.htm"</definedName>
    <definedName name="HTML_Title" hidden="1">"2D ANIMATION PRODUCTION TABLE"</definedName>
    <definedName name="HTML1_1" hidden="1">"[dates.doc]Sheet1!$A$1:$I$39"</definedName>
    <definedName name="HTML1_10" hidden="1">""</definedName>
    <definedName name="HTML1_11" hidden="1">1</definedName>
    <definedName name="HTML1_12" hidden="1">"Macintosh HD:Desktop Folder:DATES98.HTM"</definedName>
    <definedName name="HTML1_2" hidden="1">1</definedName>
    <definedName name="HTML1_3" hidden="1">"dates98"</definedName>
    <definedName name="HTML1_4" hidden="1">"SCHEDULE 98"</definedName>
    <definedName name="HTML1_5" hidden="1">""</definedName>
    <definedName name="HTML1_6" hidden="1">-4146</definedName>
    <definedName name="HTML1_7" hidden="1">-4146</definedName>
    <definedName name="HTML1_8" hidden="1">"12/18/97"</definedName>
    <definedName name="HTML1_9" hidden="1">"Disney Interactive"</definedName>
    <definedName name="HTML2_1" hidden="1">"[dates.doc]Sheet1!$A$1:$I$40"</definedName>
    <definedName name="HTML2_10" hidden="1">""</definedName>
    <definedName name="HTML2_11" hidden="1">1</definedName>
    <definedName name="HTML2_12" hidden="1">"DI7.VOL2:PlanetDI:Prod_Mgr:TEST"</definedName>
    <definedName name="HTML2_2" hidden="1">1</definedName>
    <definedName name="HTML2_3" hidden="1">"dates"</definedName>
    <definedName name="HTML2_4" hidden="1">"Sheet1"</definedName>
    <definedName name="HTML2_5" hidden="1">""</definedName>
    <definedName name="HTML2_6" hidden="1">-4146</definedName>
    <definedName name="HTML2_7" hidden="1">-4146</definedName>
    <definedName name="HTML2_8" hidden="1">"12/18/97"</definedName>
    <definedName name="HTML2_9" hidden="1">"Disney Interactive"</definedName>
    <definedName name="HTML3_1" hidden="1">"'[DATES1.xls]98'!$A$2:$K$44"</definedName>
    <definedName name="HTML3_10" hidden="1">""</definedName>
    <definedName name="HTML3_11" hidden="1">1</definedName>
    <definedName name="HTML3_12" hidden="1">"Macintosh HD:Desktop Folder:test2"</definedName>
    <definedName name="HTML3_2" hidden="1">1</definedName>
    <definedName name="HTML3_3" hidden="1">"98/99 Disney Interactive Schedule"</definedName>
    <definedName name="HTML3_4" hidden="1">""</definedName>
    <definedName name="HTML3_5" hidden="1">""</definedName>
    <definedName name="HTML3_6" hidden="1">-4146</definedName>
    <definedName name="HTML3_7" hidden="1">-4146</definedName>
    <definedName name="HTML3_8" hidden="1">"12/24/97"</definedName>
    <definedName name="HTML3_9" hidden="1">"Disney Interactive"</definedName>
    <definedName name="HTML4_1" hidden="1">"'[projSCH.xls]98 &amp; 99'!$A$1:$L$45"</definedName>
    <definedName name="HTML4_10" hidden="1">""</definedName>
    <definedName name="HTML4_11" hidden="1">1</definedName>
    <definedName name="HTML4_12" hidden="1">"DI7.VOL2:PlanetDI:Prod_Mgr:schedule.htm"</definedName>
    <definedName name="HTML4_2" hidden="1">1</definedName>
    <definedName name="HTML4_3" hidden="1">"projSCH"</definedName>
    <definedName name="HTML4_4" hidden="1">"DI Domestic Release Schedule 98 &amp; 99"</definedName>
    <definedName name="HTML4_5" hidden="1">""</definedName>
    <definedName name="HTML4_6" hidden="1">-4146</definedName>
    <definedName name="HTML4_7" hidden="1">-4146</definedName>
    <definedName name="HTML4_8" hidden="1">"1/6/98"</definedName>
    <definedName name="HTML4_9" hidden="1">"R= Retail,  L=License,  B=Bundle"</definedName>
    <definedName name="HTML5_1" hidden="1">"'[projSCH.xls]98 &amp; 99'!$A$1:$L$44"</definedName>
    <definedName name="HTML5_10" hidden="1">""</definedName>
    <definedName name="HTML5_11" hidden="1">1</definedName>
    <definedName name="HTML5_12" hidden="1">"DI7.VOL2:PlanetDI:Prod_Mgr:SCHEDULE.HTM"</definedName>
    <definedName name="HTML5_2" hidden="1">1</definedName>
    <definedName name="HTML5_3" hidden="1">"projSCH"</definedName>
    <definedName name="HTML5_4" hidden="1">"DI Domestic Release Schedule 98/99"</definedName>
    <definedName name="HTML5_5" hidden="1">""</definedName>
    <definedName name="HTML5_6" hidden="1">-4146</definedName>
    <definedName name="HTML5_7" hidden="1">-4146</definedName>
    <definedName name="HTML5_8" hidden="1">"1/8/98"</definedName>
    <definedName name="HTML5_9" hidden="1">"R=Retail, L=License, B=Bundle"</definedName>
    <definedName name="HTML6_1" hidden="1">"'[projSCH.xls]98 &amp; 99'!$A$2:$K$44"</definedName>
    <definedName name="HTML6_10" hidden="1">""</definedName>
    <definedName name="HTML6_11" hidden="1">1</definedName>
    <definedName name="HTML6_12" hidden="1">"DI7.VOL2:PlanetDI:Prod_Mgr:SCHEDULE.HTM"</definedName>
    <definedName name="HTML6_2" hidden="1">1</definedName>
    <definedName name="HTML6_3" hidden="1">"projSCH"</definedName>
    <definedName name="HTML6_4" hidden="1">"DI Domestic Release Schedule 98/99"</definedName>
    <definedName name="HTML6_5" hidden="1">""</definedName>
    <definedName name="HTML6_6" hidden="1">-4146</definedName>
    <definedName name="HTML6_7" hidden="1">-4146</definedName>
    <definedName name="HTML6_8" hidden="1">"1/6/98"</definedName>
    <definedName name="HTML6_9" hidden="1">"R=Retail, L=License, B=Bundle"</definedName>
    <definedName name="HTMLCount" hidden="1">6</definedName>
    <definedName name="Komisi1" localSheetId="34">KASUS35!$C$19:$D$25</definedName>
    <definedName name="Komisi2" localSheetId="34">KASUS35!$F$19:$G$24</definedName>
    <definedName name="limcount" localSheetId="34" hidden="1">1</definedName>
    <definedName name="limcount" hidden="1">3</definedName>
    <definedName name="Rwvu.CapersView." localSheetId="20" hidden="1">#REF!</definedName>
    <definedName name="Rwvu.CapersView." localSheetId="21" hidden="1">#REF!</definedName>
    <definedName name="Rwvu.CapersView." localSheetId="22" hidden="1">#REF!</definedName>
    <definedName name="Rwvu.CapersView." localSheetId="26" hidden="1">#REF!</definedName>
    <definedName name="Rwvu.CapersView." localSheetId="29" hidden="1">#REF!</definedName>
    <definedName name="Rwvu.CapersView." localSheetId="30" hidden="1">#REF!</definedName>
    <definedName name="Rwvu.CapersView." localSheetId="31" hidden="1">#REF!</definedName>
    <definedName name="Rwvu.CapersView." localSheetId="32" hidden="1">#REF!</definedName>
    <definedName name="Rwvu.CapersView." localSheetId="33" hidden="1">#REF!</definedName>
    <definedName name="Rwvu.CapersView." hidden="1">#REF!</definedName>
    <definedName name="Rwvu.Japan_Capers_Ed_Pub." localSheetId="20" hidden="1">#REF!</definedName>
    <definedName name="Rwvu.Japan_Capers_Ed_Pub." localSheetId="21" hidden="1">#REF!</definedName>
    <definedName name="Rwvu.Japan_Capers_Ed_Pub." localSheetId="22" hidden="1">#REF!</definedName>
    <definedName name="Rwvu.Japan_Capers_Ed_Pub." localSheetId="26" hidden="1">#REF!</definedName>
    <definedName name="Rwvu.Japan_Capers_Ed_Pub." localSheetId="29" hidden="1">#REF!</definedName>
    <definedName name="Rwvu.Japan_Capers_Ed_Pub." localSheetId="30" hidden="1">#REF!</definedName>
    <definedName name="Rwvu.Japan_Capers_Ed_Pub." localSheetId="31" hidden="1">#REF!</definedName>
    <definedName name="Rwvu.Japan_Capers_Ed_Pub." localSheetId="32" hidden="1">#REF!</definedName>
    <definedName name="Rwvu.Japan_Capers_Ed_Pub." localSheetId="33" hidden="1">#REF!</definedName>
    <definedName name="Rwvu.Japan_Capers_Ed_Pub." hidden="1">#REF!</definedName>
    <definedName name="Rwvu.KJP_CC." localSheetId="20" hidden="1">#REF!</definedName>
    <definedName name="Rwvu.KJP_CC." localSheetId="21" hidden="1">#REF!</definedName>
    <definedName name="Rwvu.KJP_CC." localSheetId="22" hidden="1">#REF!</definedName>
    <definedName name="Rwvu.KJP_CC." localSheetId="26" hidden="1">#REF!</definedName>
    <definedName name="Rwvu.KJP_CC." localSheetId="29" hidden="1">#REF!</definedName>
    <definedName name="Rwvu.KJP_CC." localSheetId="30" hidden="1">#REF!</definedName>
    <definedName name="Rwvu.KJP_CC." localSheetId="31" hidden="1">#REF!</definedName>
    <definedName name="Rwvu.KJP_CC." localSheetId="32" hidden="1">#REF!</definedName>
    <definedName name="Rwvu.KJP_CC." localSheetId="33" hidden="1">#REF!</definedName>
    <definedName name="Rwvu.KJP_CC." hidden="1">#REF!</definedName>
    <definedName name="sencount" localSheetId="34" hidden="1">1</definedName>
    <definedName name="sencount" hidden="1">3</definedName>
    <definedName name="ss" localSheetId="20" hidden="1">[1]MASTER!#REF!</definedName>
    <definedName name="ss" localSheetId="21" hidden="1">[1]MASTER!#REF!</definedName>
    <definedName name="ss" localSheetId="22" hidden="1">[1]MASTER!#REF!</definedName>
    <definedName name="ss" localSheetId="26" hidden="1">[1]MASTER!#REF!</definedName>
    <definedName name="ss" localSheetId="31" hidden="1">[1]MASTER!#REF!</definedName>
    <definedName name="ss" localSheetId="32" hidden="1">[1]MASTER!#REF!</definedName>
    <definedName name="ss" hidden="1">[1]MASTER!#REF!</definedName>
    <definedName name="Swvu.CapersView." localSheetId="20" hidden="1">[1]MASTER!#REF!</definedName>
    <definedName name="Swvu.CapersView." localSheetId="21" hidden="1">[1]MASTER!#REF!</definedName>
    <definedName name="Swvu.CapersView." localSheetId="22" hidden="1">[1]MASTER!#REF!</definedName>
    <definedName name="Swvu.CapersView." localSheetId="26" hidden="1">[1]MASTER!#REF!</definedName>
    <definedName name="Swvu.CapersView." localSheetId="29" hidden="1">[1]MASTER!#REF!</definedName>
    <definedName name="Swvu.CapersView." localSheetId="30" hidden="1">[1]MASTER!#REF!</definedName>
    <definedName name="Swvu.CapersView." localSheetId="31" hidden="1">[1]MASTER!#REF!</definedName>
    <definedName name="Swvu.CapersView." localSheetId="32" hidden="1">[1]MASTER!#REF!</definedName>
    <definedName name="Swvu.CapersView." localSheetId="33" hidden="1">[1]MASTER!#REF!</definedName>
    <definedName name="Swvu.CapersView." hidden="1">[1]MASTER!#REF!</definedName>
    <definedName name="Swvu.Japan_Capers_Ed_Pub." localSheetId="20" hidden="1">#REF!</definedName>
    <definedName name="Swvu.Japan_Capers_Ed_Pub." localSheetId="21" hidden="1">#REF!</definedName>
    <definedName name="Swvu.Japan_Capers_Ed_Pub." localSheetId="22" hidden="1">#REF!</definedName>
    <definedName name="Swvu.Japan_Capers_Ed_Pub." localSheetId="26" hidden="1">#REF!</definedName>
    <definedName name="Swvu.Japan_Capers_Ed_Pub." localSheetId="29" hidden="1">#REF!</definedName>
    <definedName name="Swvu.Japan_Capers_Ed_Pub." localSheetId="30" hidden="1">#REF!</definedName>
    <definedName name="Swvu.Japan_Capers_Ed_Pub." localSheetId="31" hidden="1">#REF!</definedName>
    <definedName name="Swvu.Japan_Capers_Ed_Pub." localSheetId="32" hidden="1">#REF!</definedName>
    <definedName name="Swvu.Japan_Capers_Ed_Pub." localSheetId="33" hidden="1">#REF!</definedName>
    <definedName name="Swvu.Japan_Capers_Ed_Pub." hidden="1">#REF!</definedName>
    <definedName name="Swvu.KJP_CC." localSheetId="20" hidden="1">#REF!</definedName>
    <definedName name="Swvu.KJP_CC." localSheetId="21" hidden="1">#REF!</definedName>
    <definedName name="Swvu.KJP_CC." localSheetId="22" hidden="1">#REF!</definedName>
    <definedName name="Swvu.KJP_CC." localSheetId="26" hidden="1">#REF!</definedName>
    <definedName name="Swvu.KJP_CC." localSheetId="29" hidden="1">#REF!</definedName>
    <definedName name="Swvu.KJP_CC." localSheetId="30" hidden="1">#REF!</definedName>
    <definedName name="Swvu.KJP_CC." localSheetId="31" hidden="1">#REF!</definedName>
    <definedName name="Swvu.KJP_CC." localSheetId="32" hidden="1">#REF!</definedName>
    <definedName name="Swvu.KJP_CC." localSheetId="33" hidden="1">#REF!</definedName>
    <definedName name="Swvu.KJP_CC." hidden="1">#REF!</definedName>
    <definedName name="TABEL1" localSheetId="35">KASUS36!$H$6:$I$12</definedName>
    <definedName name="TABEL1" localSheetId="36">KASUS37!$H$8:$I$14</definedName>
    <definedName name="TABEL2" localSheetId="35">KASUS36!$K$6:$L$11</definedName>
    <definedName name="TABEL2" localSheetId="36">KASUS37!$K$8:$L$13</definedName>
    <definedName name="TABEL3" localSheetId="36">KASUS37!$N$8:$O$13</definedName>
    <definedName name="trte" localSheetId="26" hidden="1">{#N/A,#N/A,FALSE,"PRJCTED QTRLY $'s"}</definedName>
    <definedName name="trte" localSheetId="28" hidden="1">{#N/A,#N/A,FALSE,"PRJCTED QTRLY $'s"}</definedName>
    <definedName name="trte" localSheetId="29" hidden="1">{#N/A,#N/A,FALSE,"PRJCTED QTRLY $'s"}</definedName>
    <definedName name="trte" localSheetId="30" hidden="1">{#N/A,#N/A,FALSE,"PRJCTED QTRLY $'s"}</definedName>
    <definedName name="trte" localSheetId="31" hidden="1">{#N/A,#N/A,FALSE,"PRJCTED QTRLY $'s"}</definedName>
    <definedName name="trte" hidden="1">{#N/A,#N/A,FALSE,"PRJCTED QTRLY $'s"}</definedName>
    <definedName name="v" localSheetId="30" hidden="1">{"'PRODUCTIONCOST SHEET'!$B$3:$G$48"}</definedName>
    <definedName name="v" hidden="1">{"'PRODUCTIONCOST SHEET'!$B$3:$G$48"}</definedName>
    <definedName name="vvv" localSheetId="26" hidden="1">{"Japan_Capers_Ed_Pub",#N/A,FALSE,"DI 2 YEAR MASTER SCHEDULE"}</definedName>
    <definedName name="vvv" localSheetId="28" hidden="1">{"Japan_Capers_Ed_Pub",#N/A,FALSE,"DI 2 YEAR MASTER SCHEDULE"}</definedName>
    <definedName name="vvv" localSheetId="29" hidden="1">{"Japan_Capers_Ed_Pub",#N/A,FALSE,"DI 2 YEAR MASTER SCHEDULE"}</definedName>
    <definedName name="vvv" localSheetId="30" hidden="1">{"Japan_Capers_Ed_Pub",#N/A,FALSE,"DI 2 YEAR MASTER SCHEDULE"}</definedName>
    <definedName name="vvv" localSheetId="31" hidden="1">{"Japan_Capers_Ed_Pub",#N/A,FALSE,"DI 2 YEAR MASTER SCHEDULE"}</definedName>
    <definedName name="vvv" hidden="1">{"Japan_Capers_Ed_Pub",#N/A,FALSE,"DI 2 YEAR MASTER SCHEDULE"}</definedName>
    <definedName name="vvvv" localSheetId="26" hidden="1">{#N/A,#N/A,FALSE,"PRJCTED MNTHLY QTY's"}</definedName>
    <definedName name="vvvv" localSheetId="28" hidden="1">{#N/A,#N/A,FALSE,"PRJCTED MNTHLY QTY's"}</definedName>
    <definedName name="vvvv" localSheetId="29" hidden="1">{#N/A,#N/A,FALSE,"PRJCTED MNTHLY QTY's"}</definedName>
    <definedName name="vvvv" localSheetId="30" hidden="1">{#N/A,#N/A,FALSE,"PRJCTED MNTHLY QTY's"}</definedName>
    <definedName name="vvvv" localSheetId="31" hidden="1">{#N/A,#N/A,FALSE,"PRJCTED MNTHLY QTY's"}</definedName>
    <definedName name="vvvv" hidden="1">{#N/A,#N/A,FALSE,"PRJCTED MNTHLY QTY's"}</definedName>
    <definedName name="wrn.CapersPlotter." localSheetId="26" hidden="1">{#N/A,#N/A,FALSE,"DI 2 YEAR MASTER SCHEDULE"}</definedName>
    <definedName name="wrn.CapersPlotter." localSheetId="27" hidden="1">{#N/A,#N/A,FALSE,"DI 2 YEAR MASTER SCHEDULE"}</definedName>
    <definedName name="wrn.CapersPlotter." localSheetId="28" hidden="1">{#N/A,#N/A,FALSE,"DI 2 YEAR MASTER SCHEDULE"}</definedName>
    <definedName name="wrn.CapersPlotter." localSheetId="29" hidden="1">{#N/A,#N/A,FALSE,"DI 2 YEAR MASTER SCHEDULE"}</definedName>
    <definedName name="wrn.CapersPlotter." localSheetId="30" hidden="1">{#N/A,#N/A,FALSE,"DI 2 YEAR MASTER SCHEDULE"}</definedName>
    <definedName name="wrn.CapersPlotter." localSheetId="31" hidden="1">{#N/A,#N/A,FALSE,"DI 2 YEAR MASTER SCHEDULE"}</definedName>
    <definedName name="wrn.CapersPlotter." hidden="1">{#N/A,#N/A,FALSE,"DI 2 YEAR MASTER SCHEDULE"}</definedName>
    <definedName name="wrn.Edutainment._.Priority._.List." localSheetId="26" hidden="1">{#N/A,#N/A,FALSE,"DI 2 YEAR MASTER SCHEDULE"}</definedName>
    <definedName name="wrn.Edutainment._.Priority._.List." localSheetId="27" hidden="1">{#N/A,#N/A,FALSE,"DI 2 YEAR MASTER SCHEDULE"}</definedName>
    <definedName name="wrn.Edutainment._.Priority._.List." localSheetId="28" hidden="1">{#N/A,#N/A,FALSE,"DI 2 YEAR MASTER SCHEDULE"}</definedName>
    <definedName name="wrn.Edutainment._.Priority._.List." localSheetId="29" hidden="1">{#N/A,#N/A,FALSE,"DI 2 YEAR MASTER SCHEDULE"}</definedName>
    <definedName name="wrn.Edutainment._.Priority._.List." localSheetId="30" hidden="1">{#N/A,#N/A,FALSE,"DI 2 YEAR MASTER SCHEDULE"}</definedName>
    <definedName name="wrn.Edutainment._.Priority._.List." localSheetId="31" hidden="1">{#N/A,#N/A,FALSE,"DI 2 YEAR MASTER SCHEDULE"}</definedName>
    <definedName name="wrn.Edutainment._.Priority._.List." hidden="1">{#N/A,#N/A,FALSE,"DI 2 YEAR MASTER SCHEDULE"}</definedName>
    <definedName name="wrn.Japan_Capers_Ed._.Pub." localSheetId="26" hidden="1">{"Japan_Capers_Ed_Pub",#N/A,FALSE,"DI 2 YEAR MASTER SCHEDULE"}</definedName>
    <definedName name="wrn.Japan_Capers_Ed._.Pub." localSheetId="27" hidden="1">{"Japan_Capers_Ed_Pub",#N/A,FALSE,"DI 2 YEAR MASTER SCHEDULE"}</definedName>
    <definedName name="wrn.Japan_Capers_Ed._.Pub." localSheetId="28" hidden="1">{"Japan_Capers_Ed_Pub",#N/A,FALSE,"DI 2 YEAR MASTER SCHEDULE"}</definedName>
    <definedName name="wrn.Japan_Capers_Ed._.Pub." localSheetId="29" hidden="1">{"Japan_Capers_Ed_Pub",#N/A,FALSE,"DI 2 YEAR MASTER SCHEDULE"}</definedName>
    <definedName name="wrn.Japan_Capers_Ed._.Pub." localSheetId="30" hidden="1">{"Japan_Capers_Ed_Pub",#N/A,FALSE,"DI 2 YEAR MASTER SCHEDULE"}</definedName>
    <definedName name="wrn.Japan_Capers_Ed._.Pub." localSheetId="31" hidden="1">{"Japan_Capers_Ed_Pub",#N/A,FALSE,"DI 2 YEAR MASTER SCHEDULE"}</definedName>
    <definedName name="wrn.Japan_Capers_Ed._.Pub." hidden="1">{"Japan_Capers_Ed_Pub",#N/A,FALSE,"DI 2 YEAR MASTER SCHEDULE"}</definedName>
    <definedName name="wrn.Priority._.list." localSheetId="26" hidden="1">{#N/A,#N/A,FALSE,"DI 2 YEAR MASTER SCHEDULE"}</definedName>
    <definedName name="wrn.Priority._.list." localSheetId="27" hidden="1">{#N/A,#N/A,FALSE,"DI 2 YEAR MASTER SCHEDULE"}</definedName>
    <definedName name="wrn.Priority._.list." localSheetId="28" hidden="1">{#N/A,#N/A,FALSE,"DI 2 YEAR MASTER SCHEDULE"}</definedName>
    <definedName name="wrn.Priority._.list." localSheetId="29" hidden="1">{#N/A,#N/A,FALSE,"DI 2 YEAR MASTER SCHEDULE"}</definedName>
    <definedName name="wrn.Priority._.list." localSheetId="30" hidden="1">{#N/A,#N/A,FALSE,"DI 2 YEAR MASTER SCHEDULE"}</definedName>
    <definedName name="wrn.Priority._.list." localSheetId="31" hidden="1">{#N/A,#N/A,FALSE,"DI 2 YEAR MASTER SCHEDULE"}</definedName>
    <definedName name="wrn.Priority._.list." hidden="1">{#N/A,#N/A,FALSE,"DI 2 YEAR MASTER SCHEDULE"}</definedName>
    <definedName name="wrn.Prjcted._.Mnthly._.Qtys." localSheetId="26" hidden="1">{#N/A,#N/A,FALSE,"PRJCTED MNTHLY QTY's"}</definedName>
    <definedName name="wrn.Prjcted._.Mnthly._.Qtys." localSheetId="27" hidden="1">{#N/A,#N/A,FALSE,"PRJCTED MNTHLY QTY's"}</definedName>
    <definedName name="wrn.Prjcted._.Mnthly._.Qtys." localSheetId="28" hidden="1">{#N/A,#N/A,FALSE,"PRJCTED MNTHLY QTY's"}</definedName>
    <definedName name="wrn.Prjcted._.Mnthly._.Qtys." localSheetId="29" hidden="1">{#N/A,#N/A,FALSE,"PRJCTED MNTHLY QTY's"}</definedName>
    <definedName name="wrn.Prjcted._.Mnthly._.Qtys." localSheetId="30" hidden="1">{#N/A,#N/A,FALSE,"PRJCTED MNTHLY QTY's"}</definedName>
    <definedName name="wrn.Prjcted._.Mnthly._.Qtys." localSheetId="31" hidden="1">{#N/A,#N/A,FALSE,"PRJCTED MNTHLY QTY's"}</definedName>
    <definedName name="wrn.Prjcted._.Mnthly._.Qtys." hidden="1">{#N/A,#N/A,FALSE,"PRJCTED MNTHLY QTY's"}</definedName>
    <definedName name="wrn.Prjcted._.Qtrly._.Dollars." localSheetId="26" hidden="1">{#N/A,#N/A,FALSE,"PRJCTED QTRLY $'s"}</definedName>
    <definedName name="wrn.Prjcted._.Qtrly._.Dollars." localSheetId="27" hidden="1">{#N/A,#N/A,FALSE,"PRJCTED QTRLY $'s"}</definedName>
    <definedName name="wrn.Prjcted._.Qtrly._.Dollars." localSheetId="28" hidden="1">{#N/A,#N/A,FALSE,"PRJCTED QTRLY $'s"}</definedName>
    <definedName name="wrn.Prjcted._.Qtrly._.Dollars." localSheetId="29" hidden="1">{#N/A,#N/A,FALSE,"PRJCTED QTRLY $'s"}</definedName>
    <definedName name="wrn.Prjcted._.Qtrly._.Dollars." localSheetId="30" hidden="1">{#N/A,#N/A,FALSE,"PRJCTED QTRLY $'s"}</definedName>
    <definedName name="wrn.Prjcted._.Qtrly._.Dollars." localSheetId="31" hidden="1">{#N/A,#N/A,FALSE,"PRJCTED QTRLY $'s"}</definedName>
    <definedName name="wrn.Prjcted._.Qtrly._.Dollars." hidden="1">{#N/A,#N/A,FALSE,"PRJCTED QTRLY $'s"}</definedName>
    <definedName name="wrn.Prjcted._.Qtrly._.Qtys." localSheetId="26" hidden="1">{#N/A,#N/A,FALSE,"PRJCTED QTRLY QTY's"}</definedName>
    <definedName name="wrn.Prjcted._.Qtrly._.Qtys." localSheetId="27" hidden="1">{#N/A,#N/A,FALSE,"PRJCTED QTRLY QTY's"}</definedName>
    <definedName name="wrn.Prjcted._.Qtrly._.Qtys." localSheetId="28" hidden="1">{#N/A,#N/A,FALSE,"PRJCTED QTRLY QTY's"}</definedName>
    <definedName name="wrn.Prjcted._.Qtrly._.Qtys." localSheetId="29" hidden="1">{#N/A,#N/A,FALSE,"PRJCTED QTRLY QTY's"}</definedName>
    <definedName name="wrn.Prjcted._.Qtrly._.Qtys." localSheetId="30" hidden="1">{#N/A,#N/A,FALSE,"PRJCTED QTRLY QTY's"}</definedName>
    <definedName name="wrn.Prjcted._.Qtrly._.Qtys." localSheetId="31" hidden="1">{#N/A,#N/A,FALSE,"PRJCTED QTRLY QTY's"}</definedName>
    <definedName name="wrn.Prjcted._.Qtrly._.Qtys." hidden="1">{#N/A,#N/A,FALSE,"PRJCTED QTRLY QTY's"}</definedName>
    <definedName name="wvu.CapersView." localSheetId="26"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27"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28"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29"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30"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31"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Japan_Capers_Ed_Pub." localSheetId="26"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27"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28"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29"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30"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31"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KJP_CC." localSheetId="26"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27"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28"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29"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30"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31"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x" localSheetId="26"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x" localSheetId="28"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x" localSheetId="29"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x" localSheetId="30" hidden="1">[2]lookup_trend!$D$2:$D$14</definedName>
    <definedName name="x" localSheetId="31"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x" hidden="1">[3]lookup_trend!$D$2:$D$14</definedName>
    <definedName name="XDDDD" localSheetId="20" hidden="1">[1]MASTER!#REF!</definedName>
    <definedName name="XDDDD" localSheetId="21" hidden="1">[1]MASTER!#REF!</definedName>
    <definedName name="XDDDD" localSheetId="22" hidden="1">[1]MASTER!#REF!</definedName>
    <definedName name="XDDDD" localSheetId="26" hidden="1">[1]MASTER!#REF!</definedName>
    <definedName name="XDDDD" localSheetId="30" hidden="1">[1]MASTER!#REF!</definedName>
    <definedName name="XDDDD" localSheetId="31" hidden="1">[1]MASTER!#REF!</definedName>
    <definedName name="XDDDD" hidden="1">[1]MASTER!#REF!</definedName>
    <definedName name="XXX" localSheetId="26" hidden="1">{"'PRODUCTIONCOST SHEET'!$B$3:$G$48"}</definedName>
    <definedName name="XXX" localSheetId="28" hidden="1">{"'PRODUCTIONCOST SHEET'!$B$3:$G$48"}</definedName>
    <definedName name="XXX" localSheetId="29" hidden="1">{"'PRODUCTIONCOST SHEET'!$B$3:$G$48"}</definedName>
    <definedName name="XXX" localSheetId="30" hidden="1">{"'PRODUCTIONCOST SHEET'!$B$3:$G$48"}</definedName>
    <definedName name="XXX" localSheetId="31" hidden="1">{"'PRODUCTIONCOST SHEET'!$B$3:$G$48"}</definedName>
    <definedName name="XXX" hidden="1">{"'PRODUCTIONCOST SHEET'!$B$3:$G$48"}</definedName>
    <definedName name="Z_9A428CE1_B4D9_11D0_A8AA_0000C071AEE7_.wvu.Cols" hidden="1">[1]MASTER!$A$1:$Q$65536,[1]MASTER!$Y$1:$Z$65536</definedName>
    <definedName name="Z_9A428CE1_B4D9_11D0_A8AA_0000C071AEE7_.wvu.PrintArea" localSheetId="20" hidden="1">#REF!</definedName>
    <definedName name="Z_9A428CE1_B4D9_11D0_A8AA_0000C071AEE7_.wvu.PrintArea" localSheetId="21" hidden="1">#REF!</definedName>
    <definedName name="Z_9A428CE1_B4D9_11D0_A8AA_0000C071AEE7_.wvu.PrintArea" localSheetId="22" hidden="1">#REF!</definedName>
    <definedName name="Z_9A428CE1_B4D9_11D0_A8AA_0000C071AEE7_.wvu.PrintArea" localSheetId="26" hidden="1">#REF!</definedName>
    <definedName name="Z_9A428CE1_B4D9_11D0_A8AA_0000C071AEE7_.wvu.PrintArea" localSheetId="29" hidden="1">#REF!</definedName>
    <definedName name="Z_9A428CE1_B4D9_11D0_A8AA_0000C071AEE7_.wvu.PrintArea" localSheetId="30" hidden="1">#REF!</definedName>
    <definedName name="Z_9A428CE1_B4D9_11D0_A8AA_0000C071AEE7_.wvu.PrintArea" localSheetId="31" hidden="1">#REF!</definedName>
    <definedName name="Z_9A428CE1_B4D9_11D0_A8AA_0000C071AEE7_.wvu.PrintArea" localSheetId="32" hidden="1">#REF!</definedName>
    <definedName name="Z_9A428CE1_B4D9_11D0_A8AA_0000C071AEE7_.wvu.PrintArea" localSheetId="33" hidden="1">#REF!</definedName>
    <definedName name="Z_9A428CE1_B4D9_11D0_A8AA_0000C071AEE7_.wvu.PrintArea" hidden="1">#REF!</definedName>
    <definedName name="Z_9A428CE1_B4D9_11D0_A8AA_0000C071AEE7_.wvu.Rows" localSheetId="20" hidden="1">[1]MASTER!#REF!,[1]MASTER!#REF!,[1]MASTER!#REF!,[1]MASTER!#REF!,[1]MASTER!#REF!,[1]MASTER!#REF!,[1]MASTER!#REF!,[1]MASTER!$A$98:$IV$272</definedName>
    <definedName name="Z_9A428CE1_B4D9_11D0_A8AA_0000C071AEE7_.wvu.Rows" localSheetId="21" hidden="1">[1]MASTER!#REF!,[1]MASTER!#REF!,[1]MASTER!#REF!,[1]MASTER!#REF!,[1]MASTER!#REF!,[1]MASTER!#REF!,[1]MASTER!#REF!,[1]MASTER!$A$98:$IV$272</definedName>
    <definedName name="Z_9A428CE1_B4D9_11D0_A8AA_0000C071AEE7_.wvu.Rows" localSheetId="22" hidden="1">[1]MASTER!#REF!,[1]MASTER!#REF!,[1]MASTER!#REF!,[1]MASTER!#REF!,[1]MASTER!#REF!,[1]MASTER!#REF!,[1]MASTER!#REF!,[1]MASTER!$A$98:$IV$272</definedName>
    <definedName name="Z_9A428CE1_B4D9_11D0_A8AA_0000C071AEE7_.wvu.Rows" localSheetId="26" hidden="1">[1]MASTER!#REF!,[1]MASTER!#REF!,[1]MASTER!#REF!,[1]MASTER!#REF!,[1]MASTER!#REF!,[1]MASTER!#REF!,[1]MASTER!#REF!,[1]MASTER!$A$98:$IV$272</definedName>
    <definedName name="Z_9A428CE1_B4D9_11D0_A8AA_0000C071AEE7_.wvu.Rows" localSheetId="29" hidden="1">[1]MASTER!#REF!,[1]MASTER!#REF!,[1]MASTER!#REF!,[1]MASTER!#REF!,[1]MASTER!#REF!,[1]MASTER!#REF!,[1]MASTER!#REF!,[1]MASTER!$A$98:$IV$272</definedName>
    <definedName name="Z_9A428CE1_B4D9_11D0_A8AA_0000C071AEE7_.wvu.Rows" localSheetId="30" hidden="1">[1]MASTER!#REF!,[1]MASTER!#REF!,[1]MASTER!#REF!,[1]MASTER!#REF!,[1]MASTER!#REF!,[1]MASTER!#REF!,[1]MASTER!#REF!,[1]MASTER!$A$98:$IV$272</definedName>
    <definedName name="Z_9A428CE1_B4D9_11D0_A8AA_0000C071AEE7_.wvu.Rows" localSheetId="31" hidden="1">[1]MASTER!#REF!,[1]MASTER!#REF!,[1]MASTER!#REF!,[1]MASTER!#REF!,[1]MASTER!#REF!,[1]MASTER!#REF!,[1]MASTER!#REF!,[1]MASTER!$A$98:$IV$272</definedName>
    <definedName name="Z_9A428CE1_B4D9_11D0_A8AA_0000C071AEE7_.wvu.Rows" localSheetId="32" hidden="1">[1]MASTER!#REF!,[1]MASTER!#REF!,[1]MASTER!#REF!,[1]MASTER!#REF!,[1]MASTER!#REF!,[1]MASTER!#REF!,[1]MASTER!#REF!,[1]MASTER!$A$98:$IV$272</definedName>
    <definedName name="Z_9A428CE1_B4D9_11D0_A8AA_0000C071AEE7_.wvu.Rows" localSheetId="33" hidden="1">[1]MASTER!#REF!,[1]MASTER!#REF!,[1]MASTER!#REF!,[1]MASTER!#REF!,[1]MASTER!#REF!,[1]MASTER!#REF!,[1]MASTER!#REF!,[1]MASTER!$A$98:$IV$272</definedName>
    <definedName name="Z_9A428CE1_B4D9_11D0_A8AA_0000C071AEE7_.wvu.Rows" hidden="1">[1]MASTER!#REF!,[1]MASTER!#REF!,[1]MASTER!#REF!,[1]MASTER!#REF!,[1]MASTER!#REF!,[1]MASTER!#REF!,[1]MASTER!#REF!,[1]MASTER!$A$98:$IV$272</definedName>
  </definedNames>
  <calcPr calcId="152511"/>
</workbook>
</file>

<file path=xl/calcChain.xml><?xml version="1.0" encoding="utf-8"?>
<calcChain xmlns="http://schemas.openxmlformats.org/spreadsheetml/2006/main">
  <c r="B22" i="72" l="1"/>
  <c r="B21" i="72"/>
  <c r="B20" i="72"/>
  <c r="B19" i="72"/>
  <c r="B18" i="72"/>
  <c r="B17" i="72"/>
  <c r="B16" i="72"/>
  <c r="B15" i="72"/>
  <c r="B14" i="72"/>
  <c r="B13" i="72"/>
  <c r="B12" i="72"/>
  <c r="B11" i="72"/>
  <c r="B10" i="72"/>
  <c r="E19" i="70" l="1"/>
  <c r="F19" i="70" s="1"/>
  <c r="E20" i="70"/>
  <c r="F20" i="70" s="1"/>
  <c r="E21" i="70"/>
  <c r="F21" i="70" s="1"/>
  <c r="E22" i="70"/>
  <c r="F22" i="70" s="1"/>
  <c r="E23" i="70"/>
  <c r="F23" i="70" s="1"/>
  <c r="E24" i="70"/>
  <c r="F24" i="70" s="1"/>
  <c r="E19" i="69"/>
  <c r="F19" i="69" s="1"/>
  <c r="E20" i="69"/>
  <c r="F20" i="69" s="1"/>
  <c r="E21" i="69"/>
  <c r="F21" i="69" s="1"/>
  <c r="E22" i="69"/>
  <c r="F22" i="69" s="1"/>
  <c r="E23" i="69"/>
  <c r="F23" i="69" s="1"/>
  <c r="E24" i="69"/>
  <c r="F24" i="69" s="1"/>
  <c r="K11" i="70"/>
  <c r="H11" i="70"/>
  <c r="H12" i="70" s="1"/>
  <c r="K10" i="70"/>
  <c r="H10" i="70"/>
  <c r="K9" i="70"/>
  <c r="E8" i="70"/>
  <c r="F8" i="70" s="1"/>
  <c r="E7" i="70"/>
  <c r="F7" i="70" s="1"/>
  <c r="K6" i="70"/>
  <c r="N6" i="70" s="1"/>
  <c r="H6" i="70"/>
  <c r="E6" i="70"/>
  <c r="F6" i="70" s="1"/>
  <c r="H9" i="69"/>
  <c r="K9" i="69" s="1"/>
  <c r="K8" i="69"/>
  <c r="H8" i="69"/>
  <c r="E8" i="69"/>
  <c r="F8" i="69" s="1"/>
  <c r="K7" i="69"/>
  <c r="E6" i="69"/>
  <c r="F6" i="69" s="1"/>
  <c r="K4" i="69"/>
  <c r="E4" i="69"/>
  <c r="F4" i="69" s="1"/>
  <c r="E4" i="70" l="1"/>
  <c r="F4" i="70" s="1"/>
  <c r="E18" i="70"/>
  <c r="F18" i="70" s="1"/>
  <c r="H13" i="70"/>
  <c r="K12" i="70"/>
  <c r="H10" i="69"/>
  <c r="E7" i="69"/>
  <c r="F7" i="69" s="1"/>
  <c r="E12" i="70"/>
  <c r="F12" i="70" s="1"/>
  <c r="D3" i="55"/>
  <c r="E5" i="55" s="1"/>
  <c r="C17" i="68"/>
  <c r="C16" i="68"/>
  <c r="C9" i="68"/>
  <c r="C8" i="68"/>
  <c r="C20" i="68"/>
  <c r="C19" i="68"/>
  <c r="C18" i="68"/>
  <c r="C15" i="68"/>
  <c r="C14" i="68"/>
  <c r="C13" i="68"/>
  <c r="C12" i="68"/>
  <c r="C11" i="68"/>
  <c r="C10" i="68"/>
  <c r="G11" i="68"/>
  <c r="G12" i="68"/>
  <c r="G10" i="68"/>
  <c r="G17" i="68"/>
  <c r="G13" i="68"/>
  <c r="G14" i="68"/>
  <c r="G19" i="68"/>
  <c r="G15" i="68"/>
  <c r="G18" i="68"/>
  <c r="G8" i="68"/>
  <c r="G9" i="68"/>
  <c r="G20" i="68"/>
  <c r="G16" i="68"/>
  <c r="E16" i="70" l="1"/>
  <c r="F16" i="70" s="1"/>
  <c r="E10" i="70"/>
  <c r="F10" i="70" s="1"/>
  <c r="K10" i="69"/>
  <c r="H11" i="69"/>
  <c r="H14" i="70"/>
  <c r="E17" i="70"/>
  <c r="F17" i="70" s="1"/>
  <c r="K13" i="70"/>
  <c r="E14" i="70" s="1"/>
  <c r="F14" i="70" s="1"/>
  <c r="E5" i="70"/>
  <c r="F5" i="70" s="1"/>
  <c r="E11" i="70"/>
  <c r="F11" i="70" s="1"/>
  <c r="E8" i="55"/>
  <c r="E12" i="55"/>
  <c r="E6" i="55"/>
  <c r="E10" i="55"/>
  <c r="E14" i="55"/>
  <c r="E7" i="55"/>
  <c r="E9" i="55"/>
  <c r="E11" i="55"/>
  <c r="E13" i="55"/>
  <c r="D17" i="52"/>
  <c r="D21" i="52" s="1"/>
  <c r="E21" i="52" s="1"/>
  <c r="D22" i="52" s="1"/>
  <c r="E22" i="52" s="1"/>
  <c r="D23" i="52" s="1"/>
  <c r="E10" i="65"/>
  <c r="E9" i="65"/>
  <c r="E7" i="65"/>
  <c r="E8" i="65" s="1"/>
  <c r="E6" i="65"/>
  <c r="D4" i="60"/>
  <c r="F8" i="64"/>
  <c r="D8" i="64"/>
  <c r="D7" i="64"/>
  <c r="D6" i="64"/>
  <c r="F3" i="64"/>
  <c r="D3" i="64"/>
  <c r="B2" i="64"/>
  <c r="D9" i="60"/>
  <c r="D8" i="60"/>
  <c r="D7" i="60"/>
  <c r="B2" i="62"/>
  <c r="D3" i="62"/>
  <c r="B8" i="40"/>
  <c r="B2" i="40"/>
  <c r="D4" i="40"/>
  <c r="D3" i="61"/>
  <c r="D3" i="60"/>
  <c r="G17" i="52"/>
  <c r="G21" i="52" s="1"/>
  <c r="G8" i="52"/>
  <c r="G9" i="52" s="1"/>
  <c r="D8" i="52"/>
  <c r="D9" i="52" s="1"/>
  <c r="H3" i="46"/>
  <c r="E17" i="45"/>
  <c r="E16" i="69" l="1"/>
  <c r="F16" i="69" s="1"/>
  <c r="E5" i="69"/>
  <c r="F5" i="69" s="1"/>
  <c r="E12" i="69"/>
  <c r="F12" i="69" s="1"/>
  <c r="E11" i="69"/>
  <c r="F11" i="69" s="1"/>
  <c r="E10" i="69"/>
  <c r="F10" i="69" s="1"/>
  <c r="E9" i="70"/>
  <c r="F9" i="70" s="1"/>
  <c r="E15" i="70"/>
  <c r="F15" i="70" s="1"/>
  <c r="K11" i="69"/>
  <c r="E18" i="69" s="1"/>
  <c r="F18" i="69" s="1"/>
  <c r="H12" i="69"/>
  <c r="E13" i="70"/>
  <c r="F13" i="70" s="1"/>
  <c r="G22" i="52"/>
  <c r="G23" i="52" s="1"/>
  <c r="G24" i="52" s="1"/>
  <c r="G25" i="52" s="1"/>
  <c r="E23" i="52"/>
  <c r="D24" i="52" s="1"/>
  <c r="E24" i="52" s="1"/>
  <c r="D25" i="52" s="1"/>
  <c r="E25" i="52" s="1"/>
  <c r="E26" i="52" s="1"/>
  <c r="F3" i="60"/>
  <c r="B11" i="60"/>
  <c r="F12" i="60" s="1"/>
  <c r="F10" i="64"/>
  <c r="F11" i="64"/>
  <c r="F9" i="60"/>
  <c r="B6" i="61"/>
  <c r="E10" i="45"/>
  <c r="E12" i="45"/>
  <c r="E14" i="45"/>
  <c r="E16" i="45"/>
  <c r="E18" i="45"/>
  <c r="E9" i="45"/>
  <c r="E11" i="45"/>
  <c r="E13" i="45"/>
  <c r="E15" i="45"/>
  <c r="E13" i="69" l="1"/>
  <c r="F13" i="69" s="1"/>
  <c r="E15" i="69"/>
  <c r="F15" i="69" s="1"/>
  <c r="E17" i="69"/>
  <c r="F17" i="69" s="1"/>
  <c r="E9" i="69"/>
  <c r="F9" i="69" s="1"/>
  <c r="E14" i="69"/>
  <c r="F14" i="69" s="1"/>
  <c r="F11" i="60"/>
  <c r="D11" i="65" l="1"/>
  <c r="C4" i="41"/>
  <c r="C4" i="39" l="1"/>
  <c r="D4" i="38"/>
  <c r="D3" i="38"/>
  <c r="C8" i="38" s="1"/>
  <c r="D8" i="38" s="1"/>
  <c r="E8" i="38" l="1"/>
  <c r="F8" i="38" s="1"/>
  <c r="C9" i="38"/>
  <c r="E9" i="38" s="1"/>
  <c r="K12" i="37"/>
  <c r="J17" i="37"/>
  <c r="C10" i="38" l="1"/>
  <c r="E10" i="38" s="1"/>
  <c r="B9" i="38"/>
  <c r="D9" i="38"/>
  <c r="J16" i="37"/>
  <c r="H17" i="37"/>
  <c r="G9" i="38" l="1"/>
  <c r="F9" i="38"/>
  <c r="H9" i="38"/>
  <c r="C11" i="38"/>
  <c r="E11" i="38" s="1"/>
  <c r="B10" i="38"/>
  <c r="D10" i="38"/>
  <c r="K17" i="37"/>
  <c r="K16" i="37" s="1"/>
  <c r="I17" i="37"/>
  <c r="I15" i="37" s="1"/>
  <c r="J15" i="37" s="1"/>
  <c r="L17" i="37"/>
  <c r="M17" i="37" s="1"/>
  <c r="M16" i="37" s="1"/>
  <c r="H15" i="37"/>
  <c r="I9" i="38" l="1"/>
  <c r="H10" i="38"/>
  <c r="F10" i="38"/>
  <c r="G10" i="38"/>
  <c r="C12" i="38"/>
  <c r="E12" i="38" s="1"/>
  <c r="B11" i="38"/>
  <c r="D11" i="38"/>
  <c r="I10" i="38" l="1"/>
  <c r="G11" i="38"/>
  <c r="H11" i="38"/>
  <c r="F11" i="38"/>
  <c r="C13" i="38"/>
  <c r="E13" i="38" s="1"/>
  <c r="B12" i="38"/>
  <c r="D12" i="38"/>
  <c r="I11" i="38" l="1"/>
  <c r="H12" i="38"/>
  <c r="F12" i="38"/>
  <c r="G12" i="38"/>
  <c r="C14" i="38"/>
  <c r="E14" i="38" s="1"/>
  <c r="B13" i="38"/>
  <c r="D13" i="38"/>
  <c r="I12" i="38" l="1"/>
  <c r="G13" i="38"/>
  <c r="H13" i="38"/>
  <c r="F13" i="38"/>
  <c r="C15" i="38"/>
  <c r="E15" i="38" s="1"/>
  <c r="B14" i="38"/>
  <c r="D14" i="38"/>
  <c r="I13" i="38" l="1"/>
  <c r="H14" i="38"/>
  <c r="F14" i="38"/>
  <c r="G14" i="38"/>
  <c r="C16" i="38"/>
  <c r="E16" i="38" s="1"/>
  <c r="B15" i="38"/>
  <c r="D15" i="38"/>
  <c r="I14" i="38" l="1"/>
  <c r="G15" i="38"/>
  <c r="H15" i="38"/>
  <c r="F15" i="38"/>
  <c r="C17" i="38"/>
  <c r="E17" i="38" s="1"/>
  <c r="B16" i="38"/>
  <c r="D16" i="38"/>
  <c r="I15" i="38" l="1"/>
  <c r="H16" i="38"/>
  <c r="F16" i="38"/>
  <c r="G16" i="38"/>
  <c r="C18" i="38"/>
  <c r="E18" i="38" s="1"/>
  <c r="B17" i="38"/>
  <c r="D17" i="38"/>
  <c r="I16" i="38" l="1"/>
  <c r="G17" i="38"/>
  <c r="H17" i="38"/>
  <c r="F17" i="38"/>
  <c r="C19" i="38"/>
  <c r="E19" i="38" s="1"/>
  <c r="B18" i="38"/>
  <c r="D18" i="38"/>
  <c r="I17" i="38" l="1"/>
  <c r="H18" i="38"/>
  <c r="F18" i="38"/>
  <c r="G18" i="38"/>
  <c r="C20" i="38"/>
  <c r="E20" i="38" s="1"/>
  <c r="B19" i="38"/>
  <c r="D19" i="38"/>
  <c r="I18" i="38" l="1"/>
  <c r="G19" i="38"/>
  <c r="H19" i="38"/>
  <c r="F19" i="38"/>
  <c r="C21" i="38"/>
  <c r="E21" i="38" s="1"/>
  <c r="B20" i="38"/>
  <c r="D20" i="38"/>
  <c r="I19" i="38" l="1"/>
  <c r="H20" i="38"/>
  <c r="F20" i="38"/>
  <c r="G20" i="38"/>
  <c r="C22" i="38"/>
  <c r="E22" i="38" s="1"/>
  <c r="B21" i="38"/>
  <c r="D21" i="38"/>
  <c r="I20" i="38" l="1"/>
  <c r="G21" i="38"/>
  <c r="H21" i="38"/>
  <c r="F21" i="38"/>
  <c r="C23" i="38"/>
  <c r="E23" i="38" s="1"/>
  <c r="B22" i="38"/>
  <c r="D22" i="38"/>
  <c r="I21" i="38" l="1"/>
  <c r="H22" i="38"/>
  <c r="F22" i="38"/>
  <c r="G22" i="38"/>
  <c r="C24" i="38"/>
  <c r="E24" i="38" s="1"/>
  <c r="B23" i="38"/>
  <c r="D23" i="38"/>
  <c r="I22" i="38" l="1"/>
  <c r="G23" i="38"/>
  <c r="H23" i="38"/>
  <c r="F23" i="38"/>
  <c r="C25" i="38"/>
  <c r="E25" i="38" s="1"/>
  <c r="B24" i="38"/>
  <c r="D24" i="38"/>
  <c r="I23" i="38" l="1"/>
  <c r="H24" i="38"/>
  <c r="F24" i="38"/>
  <c r="G24" i="38"/>
  <c r="C26" i="38"/>
  <c r="E26" i="38" s="1"/>
  <c r="B25" i="38"/>
  <c r="D25" i="38"/>
  <c r="I24" i="38" l="1"/>
  <c r="G25" i="38"/>
  <c r="H25" i="38"/>
  <c r="F25" i="38"/>
  <c r="C27" i="38"/>
  <c r="E27" i="38" s="1"/>
  <c r="B26" i="38"/>
  <c r="D26" i="38"/>
  <c r="I25" i="38" l="1"/>
  <c r="H26" i="38"/>
  <c r="F26" i="38"/>
  <c r="G26" i="38"/>
  <c r="C28" i="38"/>
  <c r="E28" i="38" s="1"/>
  <c r="D27" i="38"/>
  <c r="B27" i="38"/>
  <c r="I26" i="38" l="1"/>
  <c r="G27" i="38"/>
  <c r="H27" i="38"/>
  <c r="F27" i="38"/>
  <c r="C29" i="38"/>
  <c r="E29" i="38" s="1"/>
  <c r="D28" i="38"/>
  <c r="B28" i="38"/>
  <c r="I27" i="38" l="1"/>
  <c r="H28" i="38"/>
  <c r="F28" i="38"/>
  <c r="G28" i="38"/>
  <c r="C30" i="38"/>
  <c r="E30" i="38" s="1"/>
  <c r="D29" i="38"/>
  <c r="B29" i="38"/>
  <c r="I28" i="38" l="1"/>
  <c r="G29" i="38"/>
  <c r="H29" i="38"/>
  <c r="F29" i="38"/>
  <c r="C31" i="38"/>
  <c r="E31" i="38" s="1"/>
  <c r="D30" i="38"/>
  <c r="B30" i="38"/>
  <c r="I29" i="38" l="1"/>
  <c r="H30" i="38"/>
  <c r="F30" i="38"/>
  <c r="G30" i="38"/>
  <c r="C32" i="38"/>
  <c r="E32" i="38" s="1"/>
  <c r="D31" i="38"/>
  <c r="B31" i="38"/>
  <c r="I30" i="38" l="1"/>
  <c r="G31" i="38"/>
  <c r="H31" i="38"/>
  <c r="F31" i="38"/>
  <c r="C33" i="38"/>
  <c r="E33" i="38" s="1"/>
  <c r="D32" i="38"/>
  <c r="B32" i="38"/>
  <c r="I31" i="38" l="1"/>
  <c r="H32" i="38"/>
  <c r="F32" i="38"/>
  <c r="G32" i="38"/>
  <c r="C34" i="38"/>
  <c r="E34" i="38" s="1"/>
  <c r="D33" i="38"/>
  <c r="B33" i="38"/>
  <c r="I32" i="38" l="1"/>
  <c r="G33" i="38"/>
  <c r="H33" i="38"/>
  <c r="F33" i="38"/>
  <c r="C35" i="38"/>
  <c r="E35" i="38" s="1"/>
  <c r="D34" i="38"/>
  <c r="B34" i="38"/>
  <c r="I33" i="38" l="1"/>
  <c r="H34" i="38"/>
  <c r="F34" i="38"/>
  <c r="G34" i="38"/>
  <c r="C36" i="38"/>
  <c r="E36" i="38" s="1"/>
  <c r="D35" i="38"/>
  <c r="B35" i="38"/>
  <c r="I34" i="38" l="1"/>
  <c r="G35" i="38"/>
  <c r="H35" i="38"/>
  <c r="F35" i="38"/>
  <c r="C37" i="38"/>
  <c r="E37" i="38" s="1"/>
  <c r="D36" i="38"/>
  <c r="B36" i="38"/>
  <c r="I35" i="38" l="1"/>
  <c r="H36" i="38"/>
  <c r="F36" i="38"/>
  <c r="G36" i="38"/>
  <c r="C38" i="38"/>
  <c r="E38" i="38" s="1"/>
  <c r="D37" i="38"/>
  <c r="B37" i="38"/>
  <c r="I36" i="38" l="1"/>
  <c r="G37" i="38"/>
  <c r="H37" i="38"/>
  <c r="F37" i="38"/>
  <c r="D38" i="38"/>
  <c r="B38" i="38"/>
  <c r="I37" i="38" l="1"/>
  <c r="H38" i="38"/>
  <c r="F38" i="38"/>
  <c r="G38" i="38"/>
  <c r="I38" i="38" l="1"/>
  <c r="D13" i="17"/>
  <c r="F12" i="6" l="1"/>
  <c r="F11" i="6"/>
  <c r="D10" i="26" l="1"/>
  <c r="D9" i="26"/>
  <c r="D8" i="26"/>
  <c r="D7" i="26"/>
  <c r="D6" i="26"/>
  <c r="D5" i="26"/>
  <c r="D6" i="6"/>
  <c r="D7" i="6"/>
  <c r="D8" i="6"/>
  <c r="D9" i="6"/>
  <c r="D10" i="6"/>
  <c r="D5" i="6"/>
  <c r="F5" i="23" l="1"/>
  <c r="F6" i="23"/>
  <c r="F7" i="23"/>
  <c r="F4" i="23"/>
  <c r="M11" i="21" l="1"/>
  <c r="N11" i="21" s="1"/>
  <c r="M10" i="21"/>
  <c r="N10" i="21" s="1"/>
  <c r="M9" i="21"/>
  <c r="N9" i="21" s="1"/>
  <c r="M8" i="21"/>
  <c r="N8" i="21" s="1"/>
  <c r="M7" i="21"/>
  <c r="N7" i="21" s="1"/>
  <c r="M6" i="21"/>
  <c r="N6" i="21" s="1"/>
  <c r="M5" i="21"/>
  <c r="N5" i="21" s="1"/>
  <c r="B6" i="19"/>
  <c r="B7" i="19"/>
  <c r="B8" i="19"/>
  <c r="B9" i="19"/>
  <c r="B10" i="19"/>
  <c r="B5" i="19"/>
  <c r="B4" i="19"/>
  <c r="D10" i="20"/>
  <c r="D9" i="20"/>
  <c r="D8" i="20"/>
  <c r="D13" i="15"/>
  <c r="D14" i="15"/>
  <c r="D5" i="15"/>
  <c r="D6" i="15"/>
  <c r="D7" i="15"/>
  <c r="D8" i="15"/>
  <c r="D9" i="15"/>
  <c r="D10" i="15"/>
  <c r="D11" i="15"/>
  <c r="D12" i="15"/>
  <c r="C3" i="14"/>
  <c r="C5" i="14" s="1"/>
  <c r="C6" i="14" s="1"/>
  <c r="D28" i="11"/>
  <c r="F13" i="21" l="1"/>
  <c r="G13" i="21"/>
  <c r="M4" i="21"/>
  <c r="N4" i="21" s="1"/>
  <c r="N12" i="21" s="1"/>
  <c r="C7" i="14"/>
  <c r="C5" i="11"/>
  <c r="B14" i="21" l="1"/>
  <c r="C6" i="11"/>
  <c r="C7" i="11"/>
  <c r="D5" i="38" l="1"/>
  <c r="H8" i="38"/>
  <c r="G8" i="38"/>
  <c r="I8" i="38" l="1"/>
</calcChain>
</file>

<file path=xl/sharedStrings.xml><?xml version="1.0" encoding="utf-8"?>
<sst xmlns="http://schemas.openxmlformats.org/spreadsheetml/2006/main" count="736" uniqueCount="432">
  <si>
    <t>Jadwal kereta</t>
  </si>
  <si>
    <t>KA 101</t>
  </si>
  <si>
    <t>KA 102</t>
  </si>
  <si>
    <t>KA 103</t>
  </si>
  <si>
    <t>KA 104</t>
  </si>
  <si>
    <t>KA 105</t>
  </si>
  <si>
    <t>KA 106</t>
  </si>
  <si>
    <t>KA 107</t>
  </si>
  <si>
    <t>KA 108</t>
  </si>
  <si>
    <t>KA 109</t>
  </si>
  <si>
    <t>KA 110</t>
  </si>
  <si>
    <t>Jadwal Kereta</t>
  </si>
  <si>
    <t>Jam Berangkat</t>
  </si>
  <si>
    <t>Mulai</t>
  </si>
  <si>
    <t>Selesai</t>
  </si>
  <si>
    <t>Istirahat</t>
  </si>
  <si>
    <t>MENGUBAH DARI MENIT KE JAM</t>
  </si>
  <si>
    <t>Pilih Waktu</t>
  </si>
  <si>
    <t>Lama Persiapan</t>
  </si>
  <si>
    <t>Tiba di Stasiun</t>
  </si>
  <si>
    <t>No</t>
  </si>
  <si>
    <t>Jam</t>
  </si>
  <si>
    <t>Kereta</t>
  </si>
  <si>
    <t>Syarat</t>
  </si>
  <si>
    <t>No Kereta</t>
  </si>
  <si>
    <t>JADWAL KERETA</t>
  </si>
  <si>
    <t>Pilih Jam</t>
  </si>
  <si>
    <t>Isi Jam</t>
  </si>
  <si>
    <t>Tanggal</t>
  </si>
  <si>
    <t>Hari</t>
  </si>
  <si>
    <t>Lama</t>
  </si>
  <si>
    <t>Jumlah</t>
  </si>
  <si>
    <t>Jasa Konsultasi per Jam</t>
  </si>
  <si>
    <t>SCROLL BAR</t>
  </si>
  <si>
    <t xml:space="preserve">Mulai </t>
  </si>
  <si>
    <t>Angka Terkecil</t>
  </si>
  <si>
    <t>Angka Terbesar</t>
  </si>
  <si>
    <t>Tambahan</t>
  </si>
  <si>
    <t>Tambahan Waktu</t>
  </si>
  <si>
    <t>Satuan Jam</t>
  </si>
  <si>
    <t>Satuan Menit</t>
  </si>
  <si>
    <t>Menit</t>
  </si>
  <si>
    <t>MENGUBAH DARI JAM KE MENIT</t>
  </si>
  <si>
    <t>JASA PERBAIKAN MESIN</t>
  </si>
  <si>
    <t>Kegiatan</t>
  </si>
  <si>
    <t>Tanggal dan Jam</t>
  </si>
  <si>
    <t>Pembongkaran</t>
  </si>
  <si>
    <t>Perbaikan Bagian A</t>
  </si>
  <si>
    <t>Perbaikan Bagian B</t>
  </si>
  <si>
    <t>Perbaikan Bagian C</t>
  </si>
  <si>
    <t>Perbaikan Bagian D</t>
  </si>
  <si>
    <t>Perakitan dan Tes</t>
  </si>
  <si>
    <t>Pemasangan</t>
  </si>
  <si>
    <t>Uji Coba</t>
  </si>
  <si>
    <t>JAM KERJA PERBAIKAN MESIN</t>
  </si>
  <si>
    <t>Jam Kerja</t>
  </si>
  <si>
    <t>Angka</t>
  </si>
  <si>
    <t>Pekerjaan</t>
  </si>
  <si>
    <t>Biaya/Jam</t>
  </si>
  <si>
    <t>Waktu</t>
  </si>
  <si>
    <t>Biaya</t>
  </si>
  <si>
    <t>WAKTU dengan TANGGAL SAMA</t>
  </si>
  <si>
    <t>Keterangan</t>
  </si>
  <si>
    <t>LEMBUR</t>
  </si>
  <si>
    <t>Pulang</t>
  </si>
  <si>
    <t>Datang</t>
  </si>
  <si>
    <t>Normal</t>
  </si>
  <si>
    <t>Lembur</t>
  </si>
  <si>
    <t>Upah per Jam</t>
  </si>
  <si>
    <t>Jumlah Jam Kerja</t>
  </si>
  <si>
    <t>Upah</t>
  </si>
  <si>
    <t>Jumlah Upah</t>
  </si>
  <si>
    <t>Formula</t>
  </si>
  <si>
    <t>Sel</t>
  </si>
  <si>
    <t>I5</t>
  </si>
  <si>
    <t>J5</t>
  </si>
  <si>
    <t>K5</t>
  </si>
  <si>
    <t>Formula atau Fungsi</t>
  </si>
  <si>
    <t>J11</t>
  </si>
  <si>
    <t>J12</t>
  </si>
  <si>
    <t>J13</t>
  </si>
  <si>
    <t>PILIHAN BULAN</t>
  </si>
  <si>
    <t>Bulan</t>
  </si>
  <si>
    <t>Jam berangkat</t>
  </si>
  <si>
    <t>Jam sampai rumah</t>
  </si>
  <si>
    <t>SELISIH WAKTU</t>
  </si>
  <si>
    <t>SELISIH WAKTU &lt; 24 JAM</t>
  </si>
  <si>
    <t>Hari ke-1</t>
  </si>
  <si>
    <t>Hari ke-2</t>
  </si>
  <si>
    <t>Hari ke-3</t>
  </si>
  <si>
    <t>Hari ke-4</t>
  </si>
  <si>
    <t>MENJUMLAH  WAKTU &gt; 24 JAM</t>
  </si>
  <si>
    <t>JAM KERJA</t>
  </si>
  <si>
    <t>Kode</t>
  </si>
  <si>
    <t>Kerja</t>
  </si>
  <si>
    <t>Sabtu</t>
  </si>
  <si>
    <t>Minggu</t>
  </si>
  <si>
    <t>Senin</t>
  </si>
  <si>
    <t>Selasa</t>
  </si>
  <si>
    <t>Rabu</t>
  </si>
  <si>
    <t>Kamis</t>
  </si>
  <si>
    <t>Jumat</t>
  </si>
  <si>
    <t>Libur</t>
  </si>
  <si>
    <t xml:space="preserve">Jam </t>
  </si>
  <si>
    <t>Masuk</t>
  </si>
  <si>
    <t>Pembatasan Jam Masuk</t>
  </si>
  <si>
    <t>Awal</t>
  </si>
  <si>
    <t>Akhir</t>
  </si>
  <si>
    <t>Silakan Isi</t>
  </si>
  <si>
    <t>Jam Masuk</t>
  </si>
  <si>
    <t>Jam Istirahat</t>
  </si>
  <si>
    <t>Ilustrasi</t>
  </si>
  <si>
    <t xml:space="preserve"> </t>
  </si>
  <si>
    <t>MENANDAI JADWAL KERETA</t>
  </si>
  <si>
    <t>Prosedur:</t>
  </si>
  <si>
    <t>- sorot atau blok range J5:K14</t>
  </si>
  <si>
    <t>Formatting</t>
  </si>
  <si>
    <t xml:space="preserve">- aktifkan fasilitas Conditional </t>
  </si>
  <si>
    <t>- lakukan pengaturan pada jendela</t>
  </si>
  <si>
    <t>New Formatting Rule</t>
  </si>
  <si>
    <t>Jadwal Kerja</t>
  </si>
  <si>
    <t>JADWAL KERJA</t>
  </si>
  <si>
    <t>BIAYA KONSULTASI</t>
  </si>
  <si>
    <t>Perakitan</t>
  </si>
  <si>
    <t>TANGGAL ANGSURAN PINJAMAN</t>
  </si>
  <si>
    <t>Lama Pinjam</t>
  </si>
  <si>
    <t>Informasi Pinjaman</t>
  </si>
  <si>
    <t>Catatan:</t>
  </si>
  <si>
    <t>Pembayaran Angsuran</t>
  </si>
  <si>
    <r>
      <t xml:space="preserve">Tanggal Kredit </t>
    </r>
    <r>
      <rPr>
        <b/>
        <vertAlign val="superscript"/>
        <sz val="11"/>
        <color rgb="FFFF0000"/>
        <rFont val="Calibri"/>
        <family val="2"/>
        <scheme val="minor"/>
      </rPr>
      <t>*)</t>
    </r>
  </si>
  <si>
    <r>
      <rPr>
        <b/>
        <vertAlign val="superscript"/>
        <sz val="11"/>
        <color rgb="FFFF0000"/>
        <rFont val="Calibri"/>
        <family val="2"/>
        <scheme val="minor"/>
      </rPr>
      <t>*)</t>
    </r>
    <r>
      <rPr>
        <sz val="11"/>
        <color theme="1"/>
        <rFont val="Calibri"/>
        <family val="2"/>
        <scheme val="minor"/>
      </rPr>
      <t xml:space="preserve"> termasuk angsuran ke-1</t>
    </r>
  </si>
  <si>
    <t>Jenis Pembayaran:         Kir         Pajak</t>
  </si>
  <si>
    <t>Tanggal Jatuh Tempo Pembayaran</t>
  </si>
  <si>
    <t>Jika jatuh tempo hari Minggu</t>
  </si>
  <si>
    <t>Tanggal Pembayaran Terakhir</t>
  </si>
  <si>
    <t>PERHITUNGAN WAKTU MAJU</t>
  </si>
  <si>
    <t>Waktu saat ini</t>
  </si>
  <si>
    <t>Sekian jam berikutnya</t>
  </si>
  <si>
    <t>Waktu yang akan datang</t>
  </si>
  <si>
    <t>PERHITUNGAN WAKTU MUNDUR</t>
  </si>
  <si>
    <t>Sekian jam sebelumnya</t>
  </si>
  <si>
    <t>Waktu yang akan lalu</t>
  </si>
  <si>
    <t>MENGHITUNG USIA</t>
  </si>
  <si>
    <t>Tanggal Sekarang</t>
  </si>
  <si>
    <t>&lt;&lt; =TODAY() atau =NOW()</t>
  </si>
  <si>
    <t>Tanggal Lahir</t>
  </si>
  <si>
    <t>Usia s.d. sekarang</t>
  </si>
  <si>
    <t>Fungsi pada sel D5</t>
  </si>
  <si>
    <t>Nama</t>
  </si>
  <si>
    <t>Usia</t>
  </si>
  <si>
    <t>Diana</t>
  </si>
  <si>
    <t>Kristiana</t>
  </si>
  <si>
    <t>Jonathan</t>
  </si>
  <si>
    <t>Poltak Sipahutar</t>
  </si>
  <si>
    <t>Willy</t>
  </si>
  <si>
    <t>Suzanna</t>
  </si>
  <si>
    <t>Endang Febriyanti</t>
  </si>
  <si>
    <t xml:space="preserve">Hendra </t>
  </si>
  <si>
    <t>Sugeng</t>
  </si>
  <si>
    <t>HARI LAHIR</t>
  </si>
  <si>
    <t>Kliwon</t>
  </si>
  <si>
    <t>&lt;&lt; sisa pembagian dua bilangan (fungsi MOD)</t>
  </si>
  <si>
    <t>Tgl Lahir</t>
  </si>
  <si>
    <t>Legi</t>
  </si>
  <si>
    <t>Hari Lahir</t>
  </si>
  <si>
    <t>Pahing</t>
  </si>
  <si>
    <t>Pon</t>
  </si>
  <si>
    <t>Wage</t>
  </si>
  <si>
    <t>MASA STUDI</t>
  </si>
  <si>
    <t>Mulai Studi (bebas menentukan tahun ajaran)</t>
  </si>
  <si>
    <t>Masa Studi</t>
  </si>
  <si>
    <t>Jenjang Pendidikan</t>
  </si>
  <si>
    <t xml:space="preserve">Masuk </t>
  </si>
  <si>
    <t>SD (Sekolah Dasar)</t>
  </si>
  <si>
    <t>SMP (Sekolah Menengah Pertama)</t>
  </si>
  <si>
    <t>PT (Perguruan Tinggi)</t>
  </si>
  <si>
    <t>Prediksi Lulus Sekolah/Kuliah</t>
  </si>
  <si>
    <t>E6</t>
  </si>
  <si>
    <t>E7</t>
  </si>
  <si>
    <t>WAKTU PENSIUN</t>
  </si>
  <si>
    <t>Usia Pensiun</t>
  </si>
  <si>
    <t>Mulai Kerja</t>
  </si>
  <si>
    <t>Tanggal Pensiun</t>
  </si>
  <si>
    <t>Status</t>
  </si>
  <si>
    <t>Suami</t>
  </si>
  <si>
    <t>Istri</t>
  </si>
  <si>
    <t xml:space="preserve">Januari </t>
  </si>
  <si>
    <t>Februari</t>
  </si>
  <si>
    <t>Maret</t>
  </si>
  <si>
    <t>April</t>
  </si>
  <si>
    <t>Mei</t>
  </si>
  <si>
    <t>Waktu tersisa sebelum pensiun</t>
  </si>
  <si>
    <t>Juni</t>
  </si>
  <si>
    <t>Juli</t>
  </si>
  <si>
    <t>Data anak dan mulai sekolah</t>
  </si>
  <si>
    <t>Agustus</t>
  </si>
  <si>
    <t>Anak pertama</t>
  </si>
  <si>
    <t>Anak kedua</t>
  </si>
  <si>
    <t>September</t>
  </si>
  <si>
    <t>Nama Anak</t>
  </si>
  <si>
    <t>Andika Pratama</t>
  </si>
  <si>
    <t>Dwi Novita</t>
  </si>
  <si>
    <t>Oktober</t>
  </si>
  <si>
    <t>Nopember</t>
  </si>
  <si>
    <t>Usia pertama kali masuk sekolah</t>
  </si>
  <si>
    <t>Desember</t>
  </si>
  <si>
    <t>Bulan tahun ajaran</t>
  </si>
  <si>
    <t>Mulai memasuki bangku sekolah</t>
  </si>
  <si>
    <t>Fungsi</t>
  </si>
  <si>
    <t>Masa Studi Anak</t>
  </si>
  <si>
    <t>Masa studi</t>
  </si>
  <si>
    <t>TK</t>
  </si>
  <si>
    <t>SD</t>
  </si>
  <si>
    <t>SMP</t>
  </si>
  <si>
    <t>SMU/SMK</t>
  </si>
  <si>
    <t>PT</t>
  </si>
  <si>
    <t>KALENDER MASEHI dan KALENDER HIJRIAH</t>
  </si>
  <si>
    <t>Hari ini (Hijriah)</t>
  </si>
  <si>
    <t>Bulan Hijriah</t>
  </si>
  <si>
    <t>Muharram</t>
  </si>
  <si>
    <t>Penjelasan Penyusunan Fungsi</t>
  </si>
  <si>
    <t>Safar</t>
  </si>
  <si>
    <t>Alamat Sel</t>
  </si>
  <si>
    <t>Rabiul Awal</t>
  </si>
  <si>
    <t>E4</t>
  </si>
  <si>
    <t>=TODAY()</t>
  </si>
  <si>
    <t>menampilkan tanggal sesuai sistem</t>
  </si>
  <si>
    <t>Nama hari</t>
  </si>
  <si>
    <t>Rabiul Akhir</t>
  </si>
  <si>
    <t>E5</t>
  </si>
  <si>
    <t>=TEXT(E4;"dddd, dd mmmm yyy")</t>
  </si>
  <si>
    <t>menampilkan hari, tanggal bulan tahun</t>
  </si>
  <si>
    <t>Indonesia</t>
  </si>
  <si>
    <t>Arab</t>
  </si>
  <si>
    <t>Jumadil Awal</t>
  </si>
  <si>
    <t>=TEXT(E4;"[$-1170401]dddd, dd mmm yyy")</t>
  </si>
  <si>
    <t>konversi tanggal Masehi ke Hijriah format hari tgl bln thn</t>
  </si>
  <si>
    <t>Minggu/Ahad</t>
  </si>
  <si>
    <t xml:space="preserve">Ahadi (الأحد) </t>
  </si>
  <si>
    <t>Jumadil Akhir</t>
  </si>
  <si>
    <t>=CHOOSE(WEEKDAY(E4);"Ahadi, ";"Itsnayni, ";"Tsulaatsaai, ";"Arbi'aai, ";"Khomiis, ";"Jumu'ati, ";"Sabti, ")&amp;TEXT(E4;"[$-1170401]dd ")&amp;INDEX(D12:D23;TEXT(E4;"[$-1170401]mm");1)&amp;TEXT(E4;"[$-1170401] yyy")</t>
  </si>
  <si>
    <t>menampilkan nama hari (Arab) dan konversi dari sistem penanggalan Masehi ke Hijriah dengan format nama hari, tgl bln thn</t>
  </si>
  <si>
    <t xml:space="preserve">Itsnayni (الاِثنين) </t>
  </si>
  <si>
    <t>Rajab</t>
  </si>
  <si>
    <t xml:space="preserve">Tsulaatsaai (الثّلاثاء) </t>
  </si>
  <si>
    <t>Sya'ban</t>
  </si>
  <si>
    <t>Arbi'aai (الأربعاء)</t>
  </si>
  <si>
    <t>Ramadhan</t>
  </si>
  <si>
    <t>Khomiis (الخميس)</t>
  </si>
  <si>
    <t>Syawal</t>
  </si>
  <si>
    <t>E8</t>
  </si>
  <si>
    <t>=TEXT(E4;"dddd, ")&amp;TEXT(E4;"[$-1170401]dd ")&amp;INDEX(B12:B23;TEXT(E4;"[$-1170401]mm");1)&amp;TEXT(E4;"[$-1170401] yyy")</t>
  </si>
  <si>
    <t>menampilkan nama hari (Arab) dan konversi dari sistem penanggalan Masehi ke Hijriah dengan format nama hari, tgl bln thn dalam bahasa Indonesia</t>
  </si>
  <si>
    <t xml:space="preserve">Jumu'ati (الجمعة) </t>
  </si>
  <si>
    <t>Dzulkaidah</t>
  </si>
  <si>
    <t xml:space="preserve">Sabti (السّبت) </t>
  </si>
  <si>
    <t>Dzulhijjah</t>
  </si>
  <si>
    <t>E9</t>
  </si>
  <si>
    <t>=CHOOSE(WEEKDAY(E4);"Ahad, ";"Senin, ";"Selasa, ";"Rabu, ";"Kamis, ";"Jumat, ";"Sabtu, ")&amp;TEXT(E4;"[$-1170401]dd ")&amp;INDEX(B12:B23;TEXT(E4;"[$-1170401]mm");1)&amp;TEXT(E4;"[$-1170401] yyy")</t>
  </si>
  <si>
    <t>menampilkan nama hari (Arab) dan konversi dari sistem penanggalan Masehi ke Hijriah dengan format nama hari, tgl bln thn dalam bahasa Indonesia dengan mengganti nama hari Minggu menjadi Ahad</t>
  </si>
  <si>
    <t xml:space="preserve">Silakan isi tanggal </t>
  </si>
  <si>
    <t>KOMISI PENJUALAN</t>
  </si>
  <si>
    <t>Masa Kerja</t>
  </si>
  <si>
    <t>Transaksi</t>
  </si>
  <si>
    <t>% Komisi</t>
  </si>
  <si>
    <t>Komisi</t>
  </si>
  <si>
    <t>Masa Kerja &lt; 3 Tahun</t>
  </si>
  <si>
    <t>Masa Kerja &gt;= 3 Tahun</t>
  </si>
  <si>
    <t>Yolanda</t>
  </si>
  <si>
    <t>Admiral</t>
  </si>
  <si>
    <t>Yurike</t>
  </si>
  <si>
    <t>Johan</t>
  </si>
  <si>
    <t>Poltak</t>
  </si>
  <si>
    <t>Bambang</t>
  </si>
  <si>
    <t>Ferdinand</t>
  </si>
  <si>
    <t>Setyawan</t>
  </si>
  <si>
    <t>C18</t>
  </si>
  <si>
    <t>Tanggal Transaksi</t>
  </si>
  <si>
    <t>Syarat Pembayaran</t>
  </si>
  <si>
    <t>EOM</t>
  </si>
  <si>
    <t>Tanggal Jatuh Tempo</t>
  </si>
  <si>
    <t>Potongan</t>
  </si>
  <si>
    <t>Jatuh Tempo</t>
  </si>
  <si>
    <t>n/60</t>
  </si>
  <si>
    <t>&lt;&lt; 30, 45, 60</t>
  </si>
  <si>
    <t>5/10, 3/15, n/30</t>
  </si>
  <si>
    <t>TERMIN EOM</t>
  </si>
  <si>
    <t xml:space="preserve">Dimajukan berapa hari </t>
  </si>
  <si>
    <t>Nilai Transaksi</t>
  </si>
  <si>
    <t>Tanggal Pembayaran</t>
  </si>
  <si>
    <t>Batas Periode Potongan</t>
  </si>
  <si>
    <t>Jumlah yang harus dibayar</t>
  </si>
  <si>
    <t>Denda per Hari</t>
  </si>
  <si>
    <t>POTONGAN HARGA dan DENDA</t>
  </si>
  <si>
    <t>PAUD dan atau TK</t>
  </si>
  <si>
    <t>Pensiun terhitung tgl</t>
  </si>
  <si>
    <t>AKHMAD MUKHYIDIN</t>
  </si>
  <si>
    <t>Tjokro Pranolo</t>
  </si>
  <si>
    <t>Nikmah Syarif</t>
  </si>
  <si>
    <t>ANNEKE H SYARIF</t>
  </si>
  <si>
    <t>ZODIAK</t>
  </si>
  <si>
    <t>Isi tanggal dan bulan lahir</t>
  </si>
  <si>
    <t>Zodiak</t>
  </si>
  <si>
    <t>CAPRICORN</t>
  </si>
  <si>
    <t>AQUARIUS</t>
  </si>
  <si>
    <t>PISCES</t>
  </si>
  <si>
    <t>ARIES</t>
  </si>
  <si>
    <t>TAURUS</t>
  </si>
  <si>
    <t>GEMINI</t>
  </si>
  <si>
    <t>CANCER</t>
  </si>
  <si>
    <t>LEO</t>
  </si>
  <si>
    <t>VIRGO</t>
  </si>
  <si>
    <t>LIBRA</t>
  </si>
  <si>
    <t>SCORPIO</t>
  </si>
  <si>
    <t>SAGITARIUS</t>
  </si>
  <si>
    <t>Penulisan Tanggal</t>
  </si>
  <si>
    <t>MASA PENSIUN dan PENDIDIKAN ANAK</t>
  </si>
  <si>
    <t>Akhmad Mukhyidin</t>
  </si>
  <si>
    <t>Hari Lahir Nasional</t>
  </si>
  <si>
    <t>Jawa</t>
  </si>
  <si>
    <t xml:space="preserve">Sel </t>
  </si>
  <si>
    <t>C8</t>
  </si>
  <si>
    <t>C9</t>
  </si>
  <si>
    <t>C10</t>
  </si>
  <si>
    <t>C11</t>
  </si>
  <si>
    <t>C12</t>
  </si>
  <si>
    <t>C13</t>
  </si>
  <si>
    <t>C14</t>
  </si>
  <si>
    <t>C15</t>
  </si>
  <si>
    <t>C16</t>
  </si>
  <si>
    <t>C17</t>
  </si>
  <si>
    <t>C19</t>
  </si>
  <si>
    <t>C20</t>
  </si>
  <si>
    <t>HARI LAHIR dan ZODIAK</t>
  </si>
  <si>
    <t>Anneke H Syarif</t>
  </si>
  <si>
    <t>Pitta Yohana</t>
  </si>
  <si>
    <t>Perhitungan Komisi</t>
  </si>
  <si>
    <t xml:space="preserve"> Tanggal saat ini</t>
  </si>
  <si>
    <t>Komisi1</t>
  </si>
  <si>
    <t>Komisi2</t>
  </si>
  <si>
    <t>Karyawan</t>
  </si>
  <si>
    <t>Nilai Komisi</t>
  </si>
  <si>
    <t>Masa kerja</t>
  </si>
  <si>
    <t>Devira</t>
  </si>
  <si>
    <t>Ardiansyah</t>
  </si>
  <si>
    <t>Penjualan</t>
  </si>
  <si>
    <t>Martin</t>
  </si>
  <si>
    <t>Selviany</t>
  </si>
  <si>
    <t>Kevin</t>
  </si>
  <si>
    <t>Diandra</t>
  </si>
  <si>
    <t>Slamet</t>
  </si>
  <si>
    <t>Herman</t>
  </si>
  <si>
    <t>Devi</t>
  </si>
  <si>
    <t>Agung</t>
  </si>
  <si>
    <t>Anna</t>
  </si>
  <si>
    <t>Damayanthi</t>
  </si>
  <si>
    <t>Susan</t>
  </si>
  <si>
    <t>Masa kerja awal</t>
  </si>
  <si>
    <t>Kenaikan - Tabel 3</t>
  </si>
  <si>
    <t>Sutarto</t>
  </si>
  <si>
    <t>Mahmud</t>
  </si>
  <si>
    <t>Azizah</t>
  </si>
  <si>
    <t>Meliana</t>
  </si>
  <si>
    <t>Fauzan</t>
  </si>
  <si>
    <t>Lalu Mulkan</t>
  </si>
  <si>
    <t>TABEL1</t>
  </si>
  <si>
    <t>TABEL2</t>
  </si>
  <si>
    <t>TABEL3</t>
  </si>
  <si>
    <t>=DATE(YEAR(NOW());A3;1)</t>
  </si>
  <si>
    <t>=D4*24</t>
  </si>
  <si>
    <t>=D5*24</t>
  </si>
  <si>
    <t>=D6</t>
  </si>
  <si>
    <t>=A12/24</t>
  </si>
  <si>
    <t>=A12/24/60</t>
  </si>
  <si>
    <t>=B4/1440</t>
  </si>
  <si>
    <t>=B10/1440</t>
  </si>
  <si>
    <t>=B4*1440</t>
  </si>
  <si>
    <t>=C4-C3</t>
  </si>
  <si>
    <t>=C4+1-C3</t>
  </si>
  <si>
    <t>=C4-C3+IF(C3&gt;C4;1)</t>
  </si>
  <si>
    <t>=HOUR(C4-C3)&amp;" Jam "&amp;MINUTE(C4-C3)&amp;" menit"</t>
  </si>
  <si>
    <t>=(C4-C3)*24</t>
  </si>
  <si>
    <t>=TEXT((C4-C3)*24;"#,00")&amp;" Jam "</t>
  </si>
  <si>
    <t>=(C4-C3)</t>
  </si>
  <si>
    <t>=(C4-C3)*24+1-1</t>
  </si>
  <si>
    <t>=TEXT((C4-C3)*24+1-1;"#,00")&amp;" Jam "</t>
  </si>
  <si>
    <t>=SUM(F4:F7)</t>
  </si>
  <si>
    <t>=C3+(C4/24/60)</t>
  </si>
  <si>
    <t>=C3+(C4/1440)</t>
  </si>
  <si>
    <t>=C3+TIME(0;C4;0)</t>
  </si>
  <si>
    <t>=C3+CONVERT(C4;"mn";"hr")/24</t>
  </si>
  <si>
    <t>=H6</t>
  </si>
  <si>
    <t>=VLOOKUP(MOD(H6;7);B6:F12;4)</t>
  </si>
  <si>
    <t>=VLOOKUP(MOD(H6;7);B6:F12;5)</t>
  </si>
  <si>
    <t>=J6+(VLOOKUP(MOD(H6;7);B6:D12;3)/24)+TIME(0;MINUTE(L6-K6);0)</t>
  </si>
  <si>
    <t>=F5-E5</t>
  </si>
  <si>
    <t>="Tagihan : "&amp;TEXT(G15*24;"0,00")&amp;" Jam x "&amp;TEXT(G16;"#.000 = ")</t>
  </si>
  <si>
    <t>=SUM(G5:G14)</t>
  </si>
  <si>
    <t>=A16*1000</t>
  </si>
  <si>
    <t>=G15*24*G16</t>
  </si>
  <si>
    <t>&lt;&lt; sel F5  =(E5-D5)*24 dan sel G5 =E5-D5</t>
  </si>
  <si>
    <t>=H5-E5-(G5-F5)</t>
  </si>
  <si>
    <t>=IF(I5*24&gt;8;8;I5*24)/24</t>
  </si>
  <si>
    <t>=IF(I5*24&gt;8;(I5*24)-8;0)/24</t>
  </si>
  <si>
    <t>=SUM(J5:J10)</t>
  </si>
  <si>
    <t>=J11*E11*24</t>
  </si>
  <si>
    <t>=SUM(J12:K12)</t>
  </si>
  <si>
    <t>=IF((((F5-E5)+(H5-G5))*24)&gt;8;8;((F5-E5)+(H5-G5))*24)</t>
  </si>
  <si>
    <t>=IF(((F5-E5)+(H5-G5))*24&gt;8;((F5-E5)+(H5-G5))*24-8;0)</t>
  </si>
  <si>
    <t>=SUM(I5:I10)</t>
  </si>
  <si>
    <t>=I11*F11</t>
  </si>
  <si>
    <t>=SUM(I12:J12)</t>
  </si>
  <si>
    <t>=C4</t>
  </si>
  <si>
    <t>=IF(E6="";"";EDATE(F5;1))</t>
  </si>
  <si>
    <t>=IF(E5&lt;C$5;E5+1;"")</t>
  </si>
  <si>
    <t>=EDATE(D4;IF(A3=1;6;12))</t>
  </si>
  <si>
    <t>=IF(MOD(D5;7)=1;D5-D7;D5)</t>
  </si>
  <si>
    <t>=EOMONTH(D3;0)</t>
  </si>
  <si>
    <t>=EOMONTH(D3;0)+D4</t>
  </si>
  <si>
    <t>=B2&amp;" artinya adalah tanggal jatuh tempo "&amp;D4&amp;" hari setelah tanggal akhir bulan. Transaksi yang terjadi pada "&amp;TEXT(D3;"dd mmmm yyy")&amp;", jatuh tempo pada tanggal "&amp;TEXT(D5;"dd mmmm yyy")</t>
  </si>
  <si>
    <t>=NOW()</t>
  </si>
  <si>
    <t>=D3+(D4/24)</t>
  </si>
  <si>
    <t>=C3-(C4/24)</t>
  </si>
  <si>
    <t>=EDATE(C4;C5*12)</t>
  </si>
  <si>
    <t>=TEXT(C4;"dd mmmm ")&amp;YEAR(C4)+C5</t>
  </si>
  <si>
    <t>=IF(DAY(C4)=1;EDATE(C4;C5*12);EOMONTH(C4;C5*12)+1)</t>
  </si>
  <si>
    <t>=TEXT(C4;"dddd")&amp;" "&amp;VLOOKUP(MOD(C4;5);F3:G7;2)</t>
  </si>
  <si>
    <t>=TEXT(C4;"dddd ")&amp;CHOOSE(MOD(C4;5)+1;"Kliwon";"Legi/Manis";"Pahing";"Pon";"Wage")</t>
  </si>
  <si>
    <t>=VLOOKUP(C3;C8:D20;2)</t>
  </si>
  <si>
    <t>=VLOOKUP(DATE(YEAR(NOW());MONTH(C4);DAY(C4));B10:C22;2)</t>
  </si>
  <si>
    <t>=DATEDIF(D4;D3;"Y")&amp;" tahun "&amp;DATEDIF(D4;D3;"YM")&amp;" bulan "&amp;DATEDIF(D4;D3;"MD")&amp;" hari"</t>
  </si>
  <si>
    <t>=TEXT(D3;"dddd, ")&amp;TEXT(D3;"[$-1170401]dd ")&amp;INDEX(C7:C18;TEXT(D3;"[$-1170401]mm");1)&amp;TEXT(D3;"[$-1170401] yyy")</t>
  </si>
</sst>
</file>

<file path=xl/styles.xml><?xml version="1.0" encoding="utf-8"?>
<styleSheet xmlns="http://schemas.openxmlformats.org/spreadsheetml/2006/main" xmlns:mc="http://schemas.openxmlformats.org/markup-compatibility/2006" xmlns:x14ac="http://schemas.microsoft.com/office/spreadsheetml/2009/9/ac" mc:Ignorable="x14ac">
  <numFmts count="41">
    <numFmt numFmtId="41" formatCode="_(* #,##0_);_(* \(#,##0\);_(* &quot;-&quot;_);_(@_)"/>
    <numFmt numFmtId="164" formatCode="[$-F400]h:mm:ss\ AM/PM"/>
    <numFmt numFmtId="165" formatCode="General\ &quot;menit&quot;"/>
    <numFmt numFmtId="166" formatCode="h:mm:ss;@"/>
    <numFmt numFmtId="167" formatCode="0.00000"/>
    <numFmt numFmtId="168" formatCode="h\ &quot;jam &quot;\ mm\ &quot;menit&quot;"/>
    <numFmt numFmtId="169" formatCode="hh:mm:ss;@"/>
    <numFmt numFmtId="170" formatCode="dddd"/>
    <numFmt numFmtId="171" formatCode="0\ \ "/>
    <numFmt numFmtId="172" formatCode="#,##0.0"/>
    <numFmt numFmtId="173" formatCode="#,##0\ \ "/>
    <numFmt numFmtId="174" formatCode="#,##0_ ;\-#,##0\ "/>
    <numFmt numFmtId="175" formatCode="hh\:mm\:ss"/>
    <numFmt numFmtId="176" formatCode="General\ &quot;jam&quot;"/>
    <numFmt numFmtId="177" formatCode="dd\ mmm\ yyyy\ hh\:mm"/>
    <numFmt numFmtId="178" formatCode="0.00\ &quot;Jam  &quot;"/>
    <numFmt numFmtId="179" formatCode="[h]\ &quot;Jam &quot;m\ &quot;Menit &quot;;@"/>
    <numFmt numFmtId="180" formatCode="h\ &quot;jam &quot;mm\ &quot;menit&quot;"/>
    <numFmt numFmtId="181" formatCode="mmmm"/>
    <numFmt numFmtId="182" formatCode="[h]\:mm\:ss"/>
    <numFmt numFmtId="183" formatCode="#,##0\ &quot;Jam &quot;"/>
    <numFmt numFmtId="184" formatCode="[$-421]dd\ mmmm\ yyyy;@"/>
    <numFmt numFmtId="185" formatCode="#,##0\ &quot;bulan &quot;"/>
    <numFmt numFmtId="186" formatCode="General\ &quot;tahun &quot;"/>
    <numFmt numFmtId="187" formatCode="[$-F800]dddd\,\ mmmm\ dd\,\ yyyy"/>
    <numFmt numFmtId="188" formatCode="0\ &quot;hari &quot;"/>
    <numFmt numFmtId="189" formatCode="dddd\,\ dd/mm/yyyy\ &quot;jam &quot;\ h:mm"/>
    <numFmt numFmtId="190" formatCode="dd/mm/yyyy;@"/>
    <numFmt numFmtId="191" formatCode="mmmm\ yyyy"/>
    <numFmt numFmtId="192" formatCode="mmm\ yyyy"/>
    <numFmt numFmtId="193" formatCode="General\ &quot;Tahun &quot;"/>
    <numFmt numFmtId="194" formatCode="General\ &quot;Semester &quot;"/>
    <numFmt numFmtId="195" formatCode="0&quot; tahun&quot;"/>
    <numFmt numFmtId="196" formatCode="dddd\,\ dd\ mmmm\ yyyy"/>
    <numFmt numFmtId="197" formatCode="General&quot;/n EOM&quot;"/>
    <numFmt numFmtId="198" formatCode="dd\ mmmm"/>
    <numFmt numFmtId="199" formatCode="0.00&quot; tahun&quot;"/>
    <numFmt numFmtId="200" formatCode="General\ &quot;Tahun&quot;"/>
    <numFmt numFmtId="201" formatCode="&quot;&lt; &quot;#\ &quot;Tahun&quot;"/>
    <numFmt numFmtId="202" formatCode="0\ &quot;+ Tahun&quot;"/>
    <numFmt numFmtId="203" formatCode="General\ &quot;thn&quot;"/>
  </numFmts>
  <fonts count="35" x14ac:knownFonts="1">
    <font>
      <sz val="11"/>
      <color theme="1"/>
      <name val="Calibri"/>
      <family val="2"/>
      <scheme val="minor"/>
    </font>
    <font>
      <sz val="11"/>
      <color theme="1"/>
      <name val="Calibri"/>
      <family val="2"/>
      <charset val="1"/>
      <scheme val="minor"/>
    </font>
    <font>
      <sz val="12"/>
      <color theme="1"/>
      <name val="Calibri"/>
      <family val="2"/>
      <scheme val="minor"/>
    </font>
    <font>
      <sz val="11"/>
      <color theme="0"/>
      <name val="Calibri"/>
      <family val="2"/>
      <scheme val="minor"/>
    </font>
    <font>
      <b/>
      <sz val="11"/>
      <color theme="0"/>
      <name val="Calibri"/>
      <family val="2"/>
      <scheme val="minor"/>
    </font>
    <font>
      <b/>
      <sz val="14"/>
      <color rgb="FF0000CC"/>
      <name val="Calibri"/>
      <family val="2"/>
      <scheme val="minor"/>
    </font>
    <font>
      <b/>
      <i/>
      <sz val="11"/>
      <color theme="0"/>
      <name val="Calibri"/>
      <family val="2"/>
      <scheme val="minor"/>
    </font>
    <font>
      <i/>
      <sz val="11"/>
      <color rgb="FF0000CC"/>
      <name val="Calibri"/>
      <family val="2"/>
      <scheme val="minor"/>
    </font>
    <font>
      <i/>
      <sz val="11"/>
      <color theme="1"/>
      <name val="Calibri"/>
      <family val="2"/>
      <scheme val="minor"/>
    </font>
    <font>
      <i/>
      <sz val="11"/>
      <color rgb="FFFF0000"/>
      <name val="Calibri"/>
      <family val="2"/>
      <scheme val="minor"/>
    </font>
    <font>
      <sz val="11"/>
      <name val="Calibri"/>
      <family val="2"/>
      <scheme val="minor"/>
    </font>
    <font>
      <b/>
      <sz val="11"/>
      <name val="Calibri"/>
      <family val="2"/>
      <scheme val="minor"/>
    </font>
    <font>
      <b/>
      <sz val="11"/>
      <color theme="1"/>
      <name val="Calibri"/>
      <family val="2"/>
      <scheme val="minor"/>
    </font>
    <font>
      <b/>
      <sz val="12"/>
      <color rgb="FFFF0000"/>
      <name val="Calibri"/>
      <family val="2"/>
      <scheme val="minor"/>
    </font>
    <font>
      <b/>
      <sz val="12"/>
      <color rgb="FF0000CC"/>
      <name val="Calibri"/>
      <family val="2"/>
      <scheme val="minor"/>
    </font>
    <font>
      <sz val="10"/>
      <name val="Calibri"/>
      <family val="2"/>
      <scheme val="minor"/>
    </font>
    <font>
      <b/>
      <i/>
      <sz val="11"/>
      <color rgb="FF0000CC"/>
      <name val="Calibri"/>
      <family val="2"/>
      <scheme val="minor"/>
    </font>
    <font>
      <b/>
      <sz val="12"/>
      <color theme="1"/>
      <name val="Calibri"/>
      <family val="2"/>
      <scheme val="minor"/>
    </font>
    <font>
      <b/>
      <vertAlign val="superscript"/>
      <sz val="11"/>
      <color rgb="FFFF0000"/>
      <name val="Calibri"/>
      <family val="2"/>
      <scheme val="minor"/>
    </font>
    <font>
      <sz val="11"/>
      <color theme="1"/>
      <name val="Calibri"/>
      <family val="2"/>
      <scheme val="minor"/>
    </font>
    <font>
      <sz val="11"/>
      <color theme="0"/>
      <name val="Calibri"/>
      <family val="2"/>
      <charset val="1"/>
      <scheme val="minor"/>
    </font>
    <font>
      <sz val="11"/>
      <color theme="1"/>
      <name val="Calibri"/>
      <family val="2"/>
      <charset val="1"/>
    </font>
    <font>
      <b/>
      <sz val="14"/>
      <color rgb="FF0000FF"/>
      <name val="Calibri"/>
      <family val="2"/>
      <scheme val="minor"/>
    </font>
    <font>
      <i/>
      <sz val="11"/>
      <color rgb="FF0000FF"/>
      <name val="Calibri"/>
      <family val="2"/>
      <scheme val="minor"/>
    </font>
    <font>
      <sz val="10"/>
      <name val="Arial"/>
      <family val="2"/>
    </font>
    <font>
      <b/>
      <sz val="11"/>
      <color indexed="9"/>
      <name val="Calibri"/>
      <family val="2"/>
      <scheme val="minor"/>
    </font>
    <font>
      <b/>
      <sz val="11"/>
      <color indexed="12"/>
      <name val="Calibri"/>
      <family val="2"/>
      <scheme val="minor"/>
    </font>
    <font>
      <sz val="11"/>
      <color rgb="FF0000FF"/>
      <name val="Calibri"/>
      <family val="2"/>
      <scheme val="minor"/>
    </font>
    <font>
      <b/>
      <sz val="11"/>
      <color rgb="FF0000FF"/>
      <name val="Calibri"/>
      <family val="2"/>
      <scheme val="minor"/>
    </font>
    <font>
      <b/>
      <sz val="14"/>
      <color rgb="FF3333FF"/>
      <name val="Calibri"/>
      <family val="2"/>
      <scheme val="minor"/>
    </font>
    <font>
      <b/>
      <sz val="11"/>
      <color rgb="FF3333FF"/>
      <name val="Calibri"/>
      <family val="2"/>
      <scheme val="minor"/>
    </font>
    <font>
      <b/>
      <i/>
      <sz val="11"/>
      <color rgb="FFFF0000"/>
      <name val="Calibri"/>
      <family val="2"/>
      <scheme val="minor"/>
    </font>
    <font>
      <b/>
      <sz val="11"/>
      <color rgb="FF0000CC"/>
      <name val="Calibri"/>
      <family val="2"/>
      <scheme val="minor"/>
    </font>
    <font>
      <sz val="9"/>
      <name val="Arial"/>
      <family val="2"/>
    </font>
    <font>
      <b/>
      <sz val="11"/>
      <color rgb="FFFF0000"/>
      <name val="Calibri"/>
      <family val="2"/>
      <scheme val="minor"/>
    </font>
  </fonts>
  <fills count="24">
    <fill>
      <patternFill patternType="none"/>
    </fill>
    <fill>
      <patternFill patternType="gray125"/>
    </fill>
    <fill>
      <patternFill patternType="solid">
        <fgColor theme="8" tint="-0.49998474074526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theme="0" tint="-4.9989318521683403E-2"/>
        <bgColor indexed="64"/>
      </patternFill>
    </fill>
    <fill>
      <patternFill patternType="solid">
        <fgColor theme="3" tint="0.39997558519241921"/>
        <bgColor indexed="64"/>
      </patternFill>
    </fill>
    <fill>
      <patternFill patternType="solid">
        <fgColor rgb="FF00B050"/>
        <bgColor indexed="64"/>
      </patternFill>
    </fill>
    <fill>
      <patternFill patternType="solid">
        <fgColor theme="6" tint="0.59999389629810485"/>
        <bgColor indexed="64"/>
      </patternFill>
    </fill>
    <fill>
      <patternFill patternType="solid">
        <fgColor theme="3" tint="-0.249977111117893"/>
        <bgColor indexed="64"/>
      </patternFill>
    </fill>
    <fill>
      <patternFill patternType="solid">
        <fgColor theme="8" tint="0.79998168889431442"/>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4" tint="-0.499984740745262"/>
        <bgColor indexed="64"/>
      </patternFill>
    </fill>
    <fill>
      <patternFill patternType="solid">
        <fgColor theme="0" tint="-0.34998626667073579"/>
        <bgColor indexed="64"/>
      </patternFill>
    </fill>
    <fill>
      <patternFill patternType="solid">
        <fgColor theme="3" tint="-0.499984740745262"/>
        <bgColor indexed="64"/>
      </patternFill>
    </fill>
    <fill>
      <patternFill patternType="solid">
        <fgColor rgb="FF006666"/>
        <bgColor indexed="64"/>
      </patternFill>
    </fill>
    <fill>
      <patternFill patternType="solid">
        <fgColor theme="8" tint="-0.499984740745262"/>
        <bgColor indexed="63"/>
      </patternFill>
    </fill>
    <fill>
      <patternFill patternType="solid">
        <fgColor theme="4" tint="0.59999389629810485"/>
        <bgColor indexed="64"/>
      </patternFill>
    </fill>
  </fills>
  <borders count="47">
    <border>
      <left/>
      <right/>
      <top/>
      <bottom/>
      <diagonal/>
    </border>
    <border>
      <left style="thin">
        <color theme="0"/>
      </left>
      <right style="thin">
        <color theme="0"/>
      </right>
      <top/>
      <bottom/>
      <diagonal/>
    </border>
    <border>
      <left/>
      <right/>
      <top/>
      <bottom style="thin">
        <color theme="0"/>
      </bottom>
      <diagonal/>
    </border>
    <border>
      <left style="thin">
        <color theme="0"/>
      </left>
      <right style="thin">
        <color theme="0"/>
      </right>
      <top/>
      <bottom style="thin">
        <color theme="0"/>
      </bottom>
      <diagonal/>
    </border>
    <border>
      <left style="thin">
        <color theme="0"/>
      </left>
      <right/>
      <top/>
      <bottom/>
      <diagonal/>
    </border>
    <border>
      <left style="thin">
        <color theme="0"/>
      </left>
      <right/>
      <top/>
      <bottom style="thin">
        <color theme="0"/>
      </bottom>
      <diagonal/>
    </border>
    <border>
      <left/>
      <right/>
      <top style="thin">
        <color theme="0"/>
      </top>
      <bottom style="thin">
        <color theme="0"/>
      </bottom>
      <diagonal/>
    </border>
    <border>
      <left/>
      <right/>
      <top style="thin">
        <color theme="0"/>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style="thin">
        <color theme="0"/>
      </right>
      <top style="thin">
        <color theme="0"/>
      </top>
      <bottom/>
      <diagonal/>
    </border>
    <border>
      <left/>
      <right style="thin">
        <color theme="0"/>
      </right>
      <top/>
      <bottom/>
      <diagonal/>
    </border>
    <border>
      <left/>
      <right style="thin">
        <color theme="0"/>
      </right>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medium">
        <color rgb="FF00B050"/>
      </left>
      <right/>
      <top style="medium">
        <color rgb="FF00B050"/>
      </top>
      <bottom/>
      <diagonal/>
    </border>
    <border>
      <left/>
      <right style="medium">
        <color rgb="FF00B050"/>
      </right>
      <top style="medium">
        <color rgb="FF00B050"/>
      </top>
      <bottom/>
      <diagonal/>
    </border>
    <border>
      <left style="medium">
        <color rgb="FF00B050"/>
      </left>
      <right/>
      <top/>
      <bottom/>
      <diagonal/>
    </border>
    <border>
      <left/>
      <right style="medium">
        <color rgb="FF00B050"/>
      </right>
      <top/>
      <bottom/>
      <diagonal/>
    </border>
    <border>
      <left style="medium">
        <color rgb="FF00B050"/>
      </left>
      <right/>
      <top/>
      <bottom style="medium">
        <color rgb="FF00B050"/>
      </bottom>
      <diagonal/>
    </border>
    <border>
      <left/>
      <right style="medium">
        <color rgb="FF00B050"/>
      </right>
      <top/>
      <bottom style="medium">
        <color rgb="FF00B050"/>
      </bottom>
      <diagonal/>
    </border>
    <border>
      <left style="medium">
        <color rgb="FFFF0000"/>
      </left>
      <right style="thin">
        <color theme="0"/>
      </right>
      <top style="medium">
        <color rgb="FFFF0000"/>
      </top>
      <bottom/>
      <diagonal/>
    </border>
    <border>
      <left/>
      <right style="medium">
        <color rgb="FFFF0000"/>
      </right>
      <top style="medium">
        <color rgb="FFFF0000"/>
      </top>
      <bottom/>
      <diagonal/>
    </border>
    <border>
      <left style="medium">
        <color rgb="FF0000FF"/>
      </left>
      <right style="thin">
        <color theme="0"/>
      </right>
      <top style="medium">
        <color rgb="FF0000FF"/>
      </top>
      <bottom/>
      <diagonal/>
    </border>
    <border>
      <left/>
      <right style="medium">
        <color rgb="FF0000FF"/>
      </right>
      <top style="medium">
        <color rgb="FF0000FF"/>
      </top>
      <bottom/>
      <diagonal/>
    </border>
    <border>
      <left style="medium">
        <color rgb="FFFF0000"/>
      </left>
      <right style="thin">
        <color theme="0"/>
      </right>
      <top/>
      <bottom/>
      <diagonal/>
    </border>
    <border>
      <left/>
      <right style="medium">
        <color rgb="FFFF0000"/>
      </right>
      <top/>
      <bottom/>
      <diagonal/>
    </border>
    <border>
      <left style="medium">
        <color rgb="FF0000FF"/>
      </left>
      <right style="thin">
        <color theme="0"/>
      </right>
      <top/>
      <bottom/>
      <diagonal/>
    </border>
    <border>
      <left/>
      <right style="medium">
        <color rgb="FF0000FF"/>
      </right>
      <top/>
      <bottom/>
      <diagonal/>
    </border>
    <border>
      <left style="medium">
        <color rgb="FF0000FF"/>
      </left>
      <right style="thin">
        <color theme="0"/>
      </right>
      <top/>
      <bottom style="medium">
        <color rgb="FF0000FF"/>
      </bottom>
      <diagonal/>
    </border>
    <border>
      <left/>
      <right style="medium">
        <color rgb="FF0000FF"/>
      </right>
      <top/>
      <bottom style="medium">
        <color rgb="FF0000FF"/>
      </bottom>
      <diagonal/>
    </border>
    <border>
      <left style="medium">
        <color rgb="FFFF0000"/>
      </left>
      <right style="thin">
        <color theme="0"/>
      </right>
      <top/>
      <bottom style="medium">
        <color rgb="FFFF0000"/>
      </bottom>
      <diagonal/>
    </border>
    <border>
      <left/>
      <right style="medium">
        <color rgb="FFFF0000"/>
      </right>
      <top/>
      <bottom style="medium">
        <color rgb="FFFF0000"/>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medium">
        <color rgb="FFFF0000"/>
      </bottom>
      <diagonal/>
    </border>
    <border>
      <left style="medium">
        <color rgb="FF0000CC"/>
      </left>
      <right/>
      <top style="medium">
        <color rgb="FF0000CC"/>
      </top>
      <bottom/>
      <diagonal/>
    </border>
    <border>
      <left/>
      <right style="medium">
        <color rgb="FF0000CC"/>
      </right>
      <top style="medium">
        <color rgb="FF0000CC"/>
      </top>
      <bottom/>
      <diagonal/>
    </border>
    <border>
      <left style="medium">
        <color rgb="FF0000CC"/>
      </left>
      <right/>
      <top/>
      <bottom/>
      <diagonal/>
    </border>
    <border>
      <left/>
      <right style="medium">
        <color rgb="FF0000CC"/>
      </right>
      <top/>
      <bottom/>
      <diagonal/>
    </border>
    <border>
      <left style="medium">
        <color rgb="FF0000CC"/>
      </left>
      <right/>
      <top/>
      <bottom style="medium">
        <color rgb="FF0000CC"/>
      </bottom>
      <diagonal/>
    </border>
    <border>
      <left/>
      <right style="medium">
        <color rgb="FF0000CC"/>
      </right>
      <top/>
      <bottom style="medium">
        <color rgb="FF0000CC"/>
      </bottom>
      <diagonal/>
    </border>
    <border>
      <left/>
      <right style="thin">
        <color theme="0" tint="-0.249977111117893"/>
      </right>
      <top/>
      <bottom/>
      <diagonal/>
    </border>
    <border>
      <left style="medium">
        <color rgb="FF00B050"/>
      </left>
      <right style="thin">
        <color theme="0"/>
      </right>
      <top style="medium">
        <color rgb="FF00B050"/>
      </top>
      <bottom/>
      <diagonal/>
    </border>
    <border>
      <left style="medium">
        <color rgb="FF00B050"/>
      </left>
      <right style="thin">
        <color theme="0"/>
      </right>
      <top/>
      <bottom/>
      <diagonal/>
    </border>
    <border>
      <left style="medium">
        <color rgb="FF00B050"/>
      </left>
      <right style="thin">
        <color theme="0"/>
      </right>
      <top/>
      <bottom style="medium">
        <color rgb="FF00B050"/>
      </bottom>
      <diagonal/>
    </border>
  </borders>
  <cellStyleXfs count="11">
    <xf numFmtId="0" fontId="0" fillId="0" borderId="0"/>
    <xf numFmtId="0" fontId="19" fillId="0" borderId="0"/>
    <xf numFmtId="0" fontId="1" fillId="0" borderId="0"/>
    <xf numFmtId="0" fontId="24" fillId="0" borderId="0"/>
    <xf numFmtId="0" fontId="24" fillId="0" borderId="0"/>
    <xf numFmtId="0" fontId="1" fillId="0" borderId="0"/>
    <xf numFmtId="9" fontId="19" fillId="0" borderId="0" applyFont="0" applyFill="0" applyBorder="0" applyAlignment="0" applyProtection="0"/>
    <xf numFmtId="41" fontId="21" fillId="0" borderId="0" applyFont="0" applyFill="0" applyBorder="0" applyAlignment="0" applyProtection="0"/>
    <xf numFmtId="0" fontId="21" fillId="0" borderId="0"/>
    <xf numFmtId="0" fontId="24" fillId="0" borderId="0"/>
    <xf numFmtId="9" fontId="19" fillId="0" borderId="0" applyFont="0" applyFill="0" applyBorder="0" applyAlignment="0" applyProtection="0"/>
  </cellStyleXfs>
  <cellXfs count="639">
    <xf numFmtId="0" fontId="0" fillId="0" borderId="0" xfId="0"/>
    <xf numFmtId="0" fontId="0" fillId="0" borderId="0" xfId="0" applyAlignment="1">
      <alignment vertical="center"/>
    </xf>
    <xf numFmtId="20" fontId="0" fillId="0" borderId="0" xfId="0" applyNumberFormat="1" applyAlignment="1">
      <alignment vertical="center"/>
    </xf>
    <xf numFmtId="21" fontId="0" fillId="0" borderId="0" xfId="0" applyNumberFormat="1" applyAlignment="1">
      <alignment vertical="center"/>
    </xf>
    <xf numFmtId="0" fontId="0" fillId="0" borderId="0" xfId="0" applyAlignment="1">
      <alignment horizontal="right" vertical="center" indent="1"/>
    </xf>
    <xf numFmtId="166" fontId="0" fillId="0" borderId="0" xfId="0" applyNumberFormat="1" applyAlignment="1">
      <alignment horizontal="center" vertical="center"/>
    </xf>
    <xf numFmtId="0" fontId="0" fillId="0" borderId="0" xfId="0" applyAlignment="1">
      <alignment horizontal="center" vertical="center"/>
    </xf>
    <xf numFmtId="167" fontId="0" fillId="0" borderId="0" xfId="0" applyNumberFormat="1" applyAlignment="1">
      <alignment vertical="center"/>
    </xf>
    <xf numFmtId="164" fontId="0" fillId="0" borderId="0" xfId="0" applyNumberFormat="1" applyAlignment="1">
      <alignment vertical="center"/>
    </xf>
    <xf numFmtId="18" fontId="0" fillId="0" borderId="0" xfId="0" applyNumberFormat="1" applyAlignment="1">
      <alignment vertical="center"/>
    </xf>
    <xf numFmtId="1" fontId="0" fillId="0" borderId="0" xfId="0" applyNumberFormat="1" applyAlignment="1">
      <alignment vertical="center"/>
    </xf>
    <xf numFmtId="169" fontId="0" fillId="0" borderId="0" xfId="0" applyNumberFormat="1" applyAlignment="1">
      <alignment vertical="center"/>
    </xf>
    <xf numFmtId="0" fontId="0" fillId="0" borderId="0" xfId="0" applyAlignment="1">
      <alignment horizontal="left" vertical="center" indent="1"/>
    </xf>
    <xf numFmtId="0" fontId="2" fillId="0" borderId="0" xfId="0" applyFont="1" applyAlignment="1">
      <alignment vertical="center"/>
    </xf>
    <xf numFmtId="0" fontId="0" fillId="3" borderId="0" xfId="0" applyFill="1" applyAlignment="1">
      <alignment horizontal="right" vertical="center" indent="1"/>
    </xf>
    <xf numFmtId="166" fontId="0" fillId="3" borderId="0" xfId="0" applyNumberFormat="1" applyFill="1" applyAlignment="1">
      <alignment horizontal="center" vertical="center"/>
    </xf>
    <xf numFmtId="0" fontId="0" fillId="3" borderId="0" xfId="0" applyFill="1" applyAlignment="1">
      <alignment horizontal="center" vertical="center"/>
    </xf>
    <xf numFmtId="0" fontId="4" fillId="2" borderId="1" xfId="0" applyFont="1" applyFill="1" applyBorder="1" applyAlignment="1">
      <alignment horizontal="center" vertical="center"/>
    </xf>
    <xf numFmtId="166" fontId="0" fillId="4" borderId="1" xfId="0" applyNumberFormat="1" applyFill="1" applyBorder="1" applyAlignment="1">
      <alignment horizontal="center" vertical="center"/>
    </xf>
    <xf numFmtId="0" fontId="0" fillId="4" borderId="1" xfId="0"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0" fillId="6" borderId="0" xfId="0" applyFill="1" applyAlignment="1">
      <alignment horizontal="left" vertical="center" indent="1"/>
    </xf>
    <xf numFmtId="0" fontId="0" fillId="6" borderId="0" xfId="0" applyFill="1" applyAlignment="1">
      <alignment horizontal="right" vertical="center" indent="1"/>
    </xf>
    <xf numFmtId="169" fontId="0" fillId="4" borderId="4" xfId="0" applyNumberFormat="1" applyFill="1" applyBorder="1" applyAlignment="1">
      <alignment horizontal="left" vertical="center" indent="1"/>
    </xf>
    <xf numFmtId="165" fontId="0" fillId="4" borderId="5" xfId="0" applyNumberFormat="1" applyFill="1" applyBorder="1" applyAlignment="1">
      <alignment horizontal="left" vertical="center" indent="1"/>
    </xf>
    <xf numFmtId="21" fontId="0" fillId="7" borderId="4" xfId="0" applyNumberFormat="1" applyFill="1" applyBorder="1" applyAlignment="1">
      <alignment horizontal="left" vertical="center" indent="1"/>
    </xf>
    <xf numFmtId="0" fontId="0" fillId="7" borderId="4" xfId="0" applyFill="1" applyBorder="1" applyAlignment="1">
      <alignment horizontal="left" vertical="center" indent="1"/>
    </xf>
    <xf numFmtId="166" fontId="0" fillId="7" borderId="4" xfId="0" applyNumberFormat="1" applyFill="1" applyBorder="1" applyAlignment="1">
      <alignment horizontal="left" vertical="center" indent="1"/>
    </xf>
    <xf numFmtId="0" fontId="5" fillId="0" borderId="0" xfId="0" applyFont="1" applyAlignment="1">
      <alignment vertical="center"/>
    </xf>
    <xf numFmtId="0" fontId="4" fillId="5" borderId="0" xfId="0" applyFont="1" applyFill="1" applyBorder="1" applyAlignment="1">
      <alignment horizontal="left" vertical="center" indent="1"/>
    </xf>
    <xf numFmtId="0" fontId="4" fillId="5" borderId="2" xfId="0" applyFont="1" applyFill="1" applyBorder="1" applyAlignment="1">
      <alignment horizontal="left" vertical="center" indent="1"/>
    </xf>
    <xf numFmtId="0" fontId="4" fillId="2" borderId="0" xfId="0" applyFont="1" applyFill="1" applyAlignment="1">
      <alignment horizontal="center" vertical="center"/>
    </xf>
    <xf numFmtId="0" fontId="4" fillId="2" borderId="0" xfId="0" applyFont="1" applyFill="1" applyAlignment="1">
      <alignment vertical="center"/>
    </xf>
    <xf numFmtId="170" fontId="0" fillId="4" borderId="1" xfId="0" applyNumberFormat="1" applyFill="1" applyBorder="1" applyAlignment="1">
      <alignment horizontal="left" vertical="center" indent="1"/>
    </xf>
    <xf numFmtId="14" fontId="0" fillId="4" borderId="1" xfId="0" applyNumberFormat="1" applyFill="1" applyBorder="1" applyAlignment="1">
      <alignment horizontal="center" vertical="center"/>
    </xf>
    <xf numFmtId="171" fontId="0" fillId="4" borderId="7" xfId="0" applyNumberFormat="1" applyFill="1" applyBorder="1" applyAlignment="1">
      <alignment horizontal="right" vertical="center"/>
    </xf>
    <xf numFmtId="14" fontId="0" fillId="4" borderId="8" xfId="0" applyNumberFormat="1" applyFill="1" applyBorder="1" applyAlignment="1">
      <alignment horizontal="center" vertical="center"/>
    </xf>
    <xf numFmtId="170" fontId="0" fillId="4" borderId="8" xfId="0" applyNumberFormat="1" applyFill="1" applyBorder="1" applyAlignment="1">
      <alignment horizontal="left" vertical="center" indent="1"/>
    </xf>
    <xf numFmtId="171" fontId="0" fillId="4" borderId="0" xfId="0" applyNumberFormat="1" applyFill="1" applyBorder="1" applyAlignment="1">
      <alignment horizontal="right" vertical="center"/>
    </xf>
    <xf numFmtId="171" fontId="0" fillId="4" borderId="2" xfId="0" applyNumberFormat="1" applyFill="1" applyBorder="1" applyAlignment="1">
      <alignment horizontal="right" vertical="center"/>
    </xf>
    <xf numFmtId="14" fontId="0" fillId="4" borderId="3" xfId="0" applyNumberFormat="1" applyFill="1" applyBorder="1" applyAlignment="1">
      <alignment horizontal="center" vertical="center"/>
    </xf>
    <xf numFmtId="170" fontId="0" fillId="4" borderId="3" xfId="0" applyNumberFormat="1" applyFill="1" applyBorder="1" applyAlignment="1">
      <alignment horizontal="left" vertical="center" indent="1"/>
    </xf>
    <xf numFmtId="172" fontId="0" fillId="0" borderId="0" xfId="0" applyNumberFormat="1" applyAlignment="1">
      <alignment vertical="center"/>
    </xf>
    <xf numFmtId="0" fontId="0" fillId="6" borderId="0" xfId="0" applyFill="1" applyAlignment="1">
      <alignment vertical="center"/>
    </xf>
    <xf numFmtId="0" fontId="0" fillId="6" borderId="0" xfId="0" applyFill="1" applyAlignment="1">
      <alignment horizontal="right" vertical="center"/>
    </xf>
    <xf numFmtId="173" fontId="0" fillId="8" borderId="0" xfId="0" applyNumberFormat="1" applyFill="1" applyAlignment="1">
      <alignment vertical="center"/>
    </xf>
    <xf numFmtId="164" fontId="0" fillId="4" borderId="8" xfId="0" applyNumberFormat="1" applyFill="1" applyBorder="1" applyAlignment="1">
      <alignment horizontal="center" vertical="center"/>
    </xf>
    <xf numFmtId="164" fontId="0" fillId="4" borderId="7" xfId="0" applyNumberFormat="1" applyFill="1" applyBorder="1" applyAlignment="1">
      <alignment horizontal="center" vertical="center"/>
    </xf>
    <xf numFmtId="164" fontId="0" fillId="4" borderId="1" xfId="0" applyNumberFormat="1" applyFill="1" applyBorder="1" applyAlignment="1">
      <alignment horizontal="center" vertical="center"/>
    </xf>
    <xf numFmtId="164" fontId="0" fillId="4" borderId="0" xfId="0" applyNumberFormat="1" applyFill="1" applyBorder="1" applyAlignment="1">
      <alignment horizontal="center" vertical="center"/>
    </xf>
    <xf numFmtId="164" fontId="0" fillId="4" borderId="3" xfId="0" applyNumberFormat="1" applyFill="1" applyBorder="1" applyAlignment="1">
      <alignment horizontal="center" vertical="center"/>
    </xf>
    <xf numFmtId="164" fontId="0" fillId="4" borderId="2" xfId="0" applyNumberFormat="1" applyFill="1" applyBorder="1" applyAlignment="1">
      <alignment horizontal="center" vertical="center"/>
    </xf>
    <xf numFmtId="164" fontId="0" fillId="6" borderId="0" xfId="0" applyNumberFormat="1" applyFill="1" applyAlignment="1">
      <alignment horizontal="center" vertical="center"/>
    </xf>
    <xf numFmtId="0" fontId="4" fillId="2" borderId="0" xfId="0" applyFont="1" applyFill="1" applyAlignment="1">
      <alignment horizontal="left" vertical="center" indent="1"/>
    </xf>
    <xf numFmtId="0" fontId="4" fillId="9" borderId="0" xfId="0" applyFont="1" applyFill="1" applyAlignment="1">
      <alignment horizontal="left" vertical="center" indent="1"/>
    </xf>
    <xf numFmtId="0" fontId="4" fillId="9" borderId="0" xfId="0" applyFont="1" applyFill="1" applyAlignment="1">
      <alignment vertical="center"/>
    </xf>
    <xf numFmtId="175" fontId="0" fillId="4" borderId="0" xfId="0" applyNumberFormat="1" applyFill="1" applyAlignment="1">
      <alignment vertical="center"/>
    </xf>
    <xf numFmtId="174" fontId="0" fillId="4" borderId="0" xfId="0" applyNumberFormat="1" applyFill="1" applyAlignment="1">
      <alignment vertical="center"/>
    </xf>
    <xf numFmtId="0" fontId="0" fillId="4" borderId="0" xfId="0" applyFill="1" applyAlignment="1">
      <alignment vertical="center"/>
    </xf>
    <xf numFmtId="175" fontId="0" fillId="10" borderId="0" xfId="0" applyNumberFormat="1" applyFill="1" applyAlignment="1">
      <alignment horizontal="center" vertical="center"/>
    </xf>
    <xf numFmtId="175" fontId="0" fillId="4" borderId="4" xfId="0" applyNumberFormat="1" applyFill="1" applyBorder="1" applyAlignment="1">
      <alignment horizontal="right" vertical="center" indent="1"/>
    </xf>
    <xf numFmtId="165" fontId="0" fillId="4" borderId="4" xfId="0" applyNumberFormat="1" applyFill="1" applyBorder="1" applyAlignment="1">
      <alignment horizontal="right" vertical="center" indent="1"/>
    </xf>
    <xf numFmtId="174" fontId="0" fillId="4" borderId="4" xfId="0" applyNumberFormat="1" applyFill="1" applyBorder="1" applyAlignment="1">
      <alignment horizontal="right" vertical="center" indent="1"/>
    </xf>
    <xf numFmtId="0" fontId="0" fillId="4" borderId="4" xfId="0" applyFill="1" applyBorder="1" applyAlignment="1">
      <alignment horizontal="right" vertical="center" indent="1"/>
    </xf>
    <xf numFmtId="175" fontId="0" fillId="10" borderId="4" xfId="0" applyNumberFormat="1" applyFill="1" applyBorder="1" applyAlignment="1">
      <alignment horizontal="right" vertical="center" indent="1"/>
    </xf>
    <xf numFmtId="0" fontId="7" fillId="0" borderId="0" xfId="0" applyFont="1" applyAlignment="1">
      <alignment vertical="center"/>
    </xf>
    <xf numFmtId="176" fontId="0" fillId="4" borderId="0" xfId="0" applyNumberFormat="1" applyFill="1" applyAlignment="1">
      <alignment vertical="center"/>
    </xf>
    <xf numFmtId="168" fontId="0" fillId="0" borderId="0" xfId="0" applyNumberFormat="1" applyAlignment="1">
      <alignment vertical="center"/>
    </xf>
    <xf numFmtId="1" fontId="0" fillId="8" borderId="0" xfId="0" applyNumberFormat="1" applyFill="1" applyAlignment="1">
      <alignment horizontal="right" vertical="center" indent="1"/>
    </xf>
    <xf numFmtId="175" fontId="0" fillId="7" borderId="0" xfId="0" applyNumberFormat="1" applyFill="1" applyAlignment="1">
      <alignment horizontal="center" vertical="center"/>
    </xf>
    <xf numFmtId="168" fontId="0" fillId="4" borderId="1" xfId="0" applyNumberFormat="1" applyFill="1" applyBorder="1" applyAlignment="1">
      <alignment horizontal="center" vertical="center"/>
    </xf>
    <xf numFmtId="0" fontId="9" fillId="0" borderId="0" xfId="0" applyFont="1" applyAlignment="1">
      <alignment vertical="center"/>
    </xf>
    <xf numFmtId="0" fontId="3" fillId="0" borderId="0" xfId="0" applyFont="1" applyAlignment="1">
      <alignment vertical="center"/>
    </xf>
    <xf numFmtId="0" fontId="0" fillId="0" borderId="0" xfId="0" applyFont="1" applyAlignment="1">
      <alignment vertical="center"/>
    </xf>
    <xf numFmtId="175" fontId="0" fillId="8" borderId="0" xfId="0" applyNumberFormat="1" applyFill="1" applyAlignment="1">
      <alignment horizontal="right" vertical="center" indent="1"/>
    </xf>
    <xf numFmtId="1" fontId="0" fillId="4" borderId="1" xfId="0" applyNumberFormat="1" applyFill="1" applyBorder="1" applyAlignment="1">
      <alignment horizontal="center" vertical="center"/>
    </xf>
    <xf numFmtId="0" fontId="4" fillId="11" borderId="2" xfId="0" applyFont="1" applyFill="1" applyBorder="1" applyAlignment="1">
      <alignment horizontal="center" vertical="center"/>
    </xf>
    <xf numFmtId="0" fontId="4" fillId="11" borderId="5" xfId="0" applyFont="1" applyFill="1" applyBorder="1" applyAlignment="1">
      <alignment horizontal="center" vertical="center"/>
    </xf>
    <xf numFmtId="0" fontId="4" fillId="8" borderId="0" xfId="0" applyFont="1" applyFill="1" applyAlignment="1">
      <alignment horizontal="center" vertical="center"/>
    </xf>
    <xf numFmtId="0" fontId="4" fillId="8" borderId="1" xfId="0" applyFont="1" applyFill="1" applyBorder="1" applyAlignment="1">
      <alignment horizontal="center" vertical="center"/>
    </xf>
    <xf numFmtId="0" fontId="0" fillId="4" borderId="1" xfId="0" applyFill="1" applyBorder="1" applyAlignment="1">
      <alignment horizontal="left" vertical="center" indent="1"/>
    </xf>
    <xf numFmtId="177" fontId="0" fillId="4" borderId="1" xfId="0" applyNumberFormat="1" applyFill="1" applyBorder="1" applyAlignment="1">
      <alignment horizontal="left" vertical="center" indent="1"/>
    </xf>
    <xf numFmtId="0" fontId="0" fillId="4" borderId="7" xfId="0" applyFill="1" applyBorder="1" applyAlignment="1">
      <alignment horizontal="center" vertical="center"/>
    </xf>
    <xf numFmtId="0" fontId="0" fillId="4" borderId="8" xfId="0" applyFill="1" applyBorder="1" applyAlignment="1">
      <alignment horizontal="left" vertical="center" indent="1"/>
    </xf>
    <xf numFmtId="177" fontId="0" fillId="4" borderId="8" xfId="0" applyNumberFormat="1" applyFill="1" applyBorder="1" applyAlignment="1">
      <alignment horizontal="left" vertical="center" indent="1"/>
    </xf>
    <xf numFmtId="0" fontId="0" fillId="4" borderId="0" xfId="0" applyFill="1" applyBorder="1" applyAlignment="1">
      <alignment horizontal="center" vertical="center"/>
    </xf>
    <xf numFmtId="0" fontId="0" fillId="4" borderId="2" xfId="0" applyFill="1" applyBorder="1" applyAlignment="1">
      <alignment horizontal="center" vertical="center"/>
    </xf>
    <xf numFmtId="0" fontId="0" fillId="4" borderId="3" xfId="0" applyFill="1" applyBorder="1" applyAlignment="1">
      <alignment horizontal="left" vertical="center" indent="1"/>
    </xf>
    <xf numFmtId="177" fontId="0" fillId="4" borderId="3" xfId="0" applyNumberFormat="1" applyFill="1" applyBorder="1" applyAlignment="1">
      <alignment horizontal="left" vertical="center" indent="1"/>
    </xf>
    <xf numFmtId="0" fontId="4" fillId="8" borderId="4" xfId="0" applyFont="1" applyFill="1" applyBorder="1" applyAlignment="1">
      <alignment horizontal="center" vertical="center"/>
    </xf>
    <xf numFmtId="0" fontId="4" fillId="8" borderId="9" xfId="0" applyFont="1" applyFill="1" applyBorder="1" applyAlignment="1">
      <alignment horizontal="center" vertical="center"/>
    </xf>
    <xf numFmtId="0" fontId="4" fillId="11" borderId="9" xfId="0" applyFont="1" applyFill="1" applyBorder="1" applyAlignment="1">
      <alignment horizontal="center" vertical="center"/>
    </xf>
    <xf numFmtId="0" fontId="4" fillId="11" borderId="6" xfId="0" applyFont="1" applyFill="1" applyBorder="1" applyAlignment="1">
      <alignment horizontal="center" vertical="center"/>
    </xf>
    <xf numFmtId="179" fontId="0" fillId="6" borderId="0" xfId="0" applyNumberFormat="1" applyFill="1" applyBorder="1" applyAlignment="1">
      <alignment horizontal="left" vertical="center" indent="1"/>
    </xf>
    <xf numFmtId="179" fontId="0" fillId="6" borderId="2" xfId="0" applyNumberFormat="1" applyFill="1" applyBorder="1" applyAlignment="1">
      <alignment horizontal="left" vertical="center" indent="1"/>
    </xf>
    <xf numFmtId="0" fontId="3" fillId="8" borderId="0" xfId="0" applyFont="1" applyFill="1" applyAlignment="1">
      <alignment vertical="center"/>
    </xf>
    <xf numFmtId="173" fontId="11" fillId="6" borderId="4" xfId="0" applyNumberFormat="1" applyFont="1" applyFill="1" applyBorder="1" applyAlignment="1">
      <alignment vertical="center"/>
    </xf>
    <xf numFmtId="178" fontId="4" fillId="8" borderId="0" xfId="0" applyNumberFormat="1" applyFont="1" applyFill="1" applyAlignment="1">
      <alignment horizontal="right" vertical="center" indent="1"/>
    </xf>
    <xf numFmtId="0" fontId="12" fillId="0" borderId="0" xfId="0" applyFont="1" applyAlignment="1">
      <alignment vertical="center"/>
    </xf>
    <xf numFmtId="4" fontId="0" fillId="7" borderId="1" xfId="0" applyNumberFormat="1" applyFill="1" applyBorder="1" applyAlignment="1">
      <alignment horizontal="right" vertical="center" indent="1"/>
    </xf>
    <xf numFmtId="0" fontId="0" fillId="8" borderId="6" xfId="0" applyFill="1" applyBorder="1" applyAlignment="1">
      <alignment vertical="center"/>
    </xf>
    <xf numFmtId="177" fontId="0" fillId="8" borderId="6" xfId="0" applyNumberFormat="1" applyFill="1" applyBorder="1" applyAlignment="1">
      <alignment horizontal="left" vertical="center" indent="1"/>
    </xf>
    <xf numFmtId="177" fontId="4" fillId="8" borderId="6" xfId="0" applyNumberFormat="1" applyFont="1" applyFill="1" applyBorder="1" applyAlignment="1">
      <alignment horizontal="right" vertical="center" indent="1"/>
    </xf>
    <xf numFmtId="4" fontId="0" fillId="13" borderId="9" xfId="0" applyNumberFormat="1" applyFill="1" applyBorder="1" applyAlignment="1">
      <alignment horizontal="right" vertical="center" indent="1"/>
    </xf>
    <xf numFmtId="179" fontId="4" fillId="9" borderId="6" xfId="0" applyNumberFormat="1" applyFont="1" applyFill="1" applyBorder="1" applyAlignment="1">
      <alignment horizontal="left" vertical="center" indent="1"/>
    </xf>
    <xf numFmtId="4" fontId="10" fillId="7" borderId="3" xfId="0" applyNumberFormat="1" applyFont="1" applyFill="1" applyBorder="1" applyAlignment="1">
      <alignment horizontal="right" vertical="center" indent="1"/>
    </xf>
    <xf numFmtId="4" fontId="14" fillId="7" borderId="8" xfId="0" applyNumberFormat="1" applyFont="1" applyFill="1" applyBorder="1" applyAlignment="1">
      <alignment horizontal="right" vertical="center" indent="1"/>
    </xf>
    <xf numFmtId="179" fontId="15" fillId="6" borderId="0" xfId="0" applyNumberFormat="1" applyFont="1" applyFill="1" applyBorder="1" applyAlignment="1">
      <alignment horizontal="left" vertical="center" indent="1"/>
    </xf>
    <xf numFmtId="179" fontId="13" fillId="6" borderId="7" xfId="0" applyNumberFormat="1" applyFont="1" applyFill="1" applyBorder="1" applyAlignment="1">
      <alignment horizontal="left" vertical="center" indent="1"/>
    </xf>
    <xf numFmtId="175" fontId="0" fillId="7" borderId="4" xfId="0" applyNumberFormat="1" applyFill="1" applyBorder="1" applyAlignment="1">
      <alignment horizontal="left" vertical="center" indent="1"/>
    </xf>
    <xf numFmtId="175" fontId="0" fillId="3" borderId="0" xfId="0" applyNumberFormat="1" applyFill="1" applyAlignment="1">
      <alignment horizontal="center" vertical="center"/>
    </xf>
    <xf numFmtId="21" fontId="0" fillId="6" borderId="0" xfId="0" applyNumberFormat="1" applyFill="1" applyAlignment="1">
      <alignment horizontal="center" vertical="center"/>
    </xf>
    <xf numFmtId="21" fontId="0" fillId="12" borderId="0" xfId="0" applyNumberFormat="1" applyFill="1" applyAlignment="1">
      <alignment horizontal="center" vertical="center"/>
    </xf>
    <xf numFmtId="175" fontId="0" fillId="4" borderId="4" xfId="0" applyNumberFormat="1" applyFill="1" applyBorder="1" applyAlignment="1">
      <alignment horizontal="left" vertical="center" indent="1"/>
    </xf>
    <xf numFmtId="175" fontId="0" fillId="4" borderId="1" xfId="0" applyNumberFormat="1" applyFill="1" applyBorder="1" applyAlignment="1">
      <alignment horizontal="center" vertical="center"/>
    </xf>
    <xf numFmtId="21" fontId="0" fillId="4" borderId="4" xfId="0" applyNumberFormat="1" applyFill="1" applyBorder="1" applyAlignment="1">
      <alignment horizontal="left" vertical="center" indent="1"/>
    </xf>
    <xf numFmtId="21" fontId="0" fillId="4" borderId="5" xfId="0" applyNumberFormat="1" applyFill="1" applyBorder="1" applyAlignment="1">
      <alignment horizontal="left" vertical="center" indent="1"/>
    </xf>
    <xf numFmtId="0" fontId="4" fillId="9" borderId="0" xfId="0" applyFont="1" applyFill="1" applyBorder="1" applyAlignment="1">
      <alignment horizontal="left" vertical="center" indent="1"/>
    </xf>
    <xf numFmtId="0" fontId="4" fillId="9" borderId="2" xfId="0" applyFont="1" applyFill="1" applyBorder="1" applyAlignment="1">
      <alignment horizontal="left" vertical="center" indent="1"/>
    </xf>
    <xf numFmtId="21" fontId="0" fillId="7" borderId="10" xfId="0" applyNumberFormat="1" applyFill="1" applyBorder="1" applyAlignment="1">
      <alignment horizontal="left" vertical="center" indent="1"/>
    </xf>
    <xf numFmtId="180" fontId="0" fillId="7" borderId="4" xfId="0" applyNumberFormat="1" applyFill="1" applyBorder="1" applyAlignment="1">
      <alignment horizontal="left" vertical="center" indent="1"/>
    </xf>
    <xf numFmtId="22" fontId="0" fillId="4" borderId="4" xfId="0" applyNumberFormat="1" applyFill="1" applyBorder="1" applyAlignment="1">
      <alignment horizontal="left" vertical="center" indent="1"/>
    </xf>
    <xf numFmtId="22" fontId="0" fillId="4" borderId="5" xfId="0" applyNumberFormat="1" applyFill="1" applyBorder="1" applyAlignment="1">
      <alignment horizontal="left" vertical="center" indent="1"/>
    </xf>
    <xf numFmtId="0" fontId="4" fillId="9" borderId="0" xfId="0" applyFont="1" applyFill="1" applyAlignment="1">
      <alignment horizontal="center" vertical="center"/>
    </xf>
    <xf numFmtId="0" fontId="0" fillId="15" borderId="0" xfId="0" applyFill="1" applyAlignment="1">
      <alignment vertical="center"/>
    </xf>
    <xf numFmtId="0" fontId="4" fillId="9" borderId="1" xfId="0" applyFont="1" applyFill="1" applyBorder="1" applyAlignment="1">
      <alignment horizontal="center" vertical="center"/>
    </xf>
    <xf numFmtId="21" fontId="0" fillId="4" borderId="8" xfId="0" applyNumberFormat="1" applyFill="1" applyBorder="1" applyAlignment="1">
      <alignment horizontal="center" vertical="center"/>
    </xf>
    <xf numFmtId="21" fontId="0" fillId="4" borderId="1" xfId="0" applyNumberFormat="1" applyFill="1" applyBorder="1" applyAlignment="1">
      <alignment horizontal="center" vertical="center"/>
    </xf>
    <xf numFmtId="21" fontId="0" fillId="4" borderId="3" xfId="0" applyNumberFormat="1" applyFill="1" applyBorder="1" applyAlignment="1">
      <alignment horizontal="center" vertical="center"/>
    </xf>
    <xf numFmtId="21" fontId="0" fillId="4" borderId="10" xfId="0" applyNumberFormat="1" applyFill="1" applyBorder="1" applyAlignment="1">
      <alignment horizontal="center" vertical="center"/>
    </xf>
    <xf numFmtId="21" fontId="0" fillId="4" borderId="4" xfId="0" applyNumberFormat="1" applyFill="1" applyBorder="1" applyAlignment="1">
      <alignment horizontal="center" vertical="center"/>
    </xf>
    <xf numFmtId="21" fontId="0" fillId="4" borderId="5" xfId="0" applyNumberFormat="1" applyFill="1" applyBorder="1" applyAlignment="1">
      <alignment horizontal="center" vertical="center"/>
    </xf>
    <xf numFmtId="164" fontId="0" fillId="10" borderId="4" xfId="0" applyNumberFormat="1" applyFill="1" applyBorder="1" applyAlignment="1">
      <alignment horizontal="center" vertical="center"/>
    </xf>
    <xf numFmtId="46" fontId="0" fillId="10" borderId="4" xfId="0" applyNumberFormat="1" applyFill="1" applyBorder="1" applyAlignment="1">
      <alignment horizontal="center" vertical="center"/>
    </xf>
    <xf numFmtId="0" fontId="4" fillId="11" borderId="0" xfId="0" applyFont="1" applyFill="1" applyAlignment="1">
      <alignment horizontal="center" vertical="center"/>
    </xf>
    <xf numFmtId="0" fontId="4" fillId="11" borderId="1" xfId="0" applyFont="1" applyFill="1" applyBorder="1" applyAlignment="1">
      <alignment horizontal="center" vertical="center"/>
    </xf>
    <xf numFmtId="14" fontId="0" fillId="14" borderId="1" xfId="0" applyNumberFormat="1" applyFill="1" applyBorder="1" applyAlignment="1">
      <alignment horizontal="center" vertical="center"/>
    </xf>
    <xf numFmtId="170" fontId="0" fillId="14" borderId="1" xfId="0" applyNumberFormat="1" applyFill="1" applyBorder="1" applyAlignment="1">
      <alignment horizontal="left" vertical="center" indent="1"/>
    </xf>
    <xf numFmtId="175" fontId="0" fillId="14" borderId="1" xfId="0" applyNumberFormat="1" applyFill="1" applyBorder="1" applyAlignment="1">
      <alignment horizontal="center" vertical="center"/>
    </xf>
    <xf numFmtId="0" fontId="0" fillId="14" borderId="7" xfId="0" applyFill="1" applyBorder="1" applyAlignment="1">
      <alignment horizontal="center" vertical="center"/>
    </xf>
    <xf numFmtId="14" fontId="0" fillId="14" borderId="8" xfId="0" applyNumberFormat="1" applyFill="1" applyBorder="1" applyAlignment="1">
      <alignment horizontal="center" vertical="center"/>
    </xf>
    <xf numFmtId="170" fontId="0" fillId="14" borderId="8" xfId="0" applyNumberFormat="1" applyFill="1" applyBorder="1" applyAlignment="1">
      <alignment horizontal="left" vertical="center" indent="1"/>
    </xf>
    <xf numFmtId="175" fontId="0" fillId="14" borderId="8" xfId="0" applyNumberFormat="1" applyFill="1" applyBorder="1" applyAlignment="1">
      <alignment horizontal="center" vertical="center"/>
    </xf>
    <xf numFmtId="0" fontId="0" fillId="14" borderId="0" xfId="0" applyFill="1" applyBorder="1" applyAlignment="1">
      <alignment horizontal="center" vertical="center"/>
    </xf>
    <xf numFmtId="0" fontId="0" fillId="14" borderId="2" xfId="0" applyFill="1" applyBorder="1" applyAlignment="1">
      <alignment horizontal="center" vertical="center"/>
    </xf>
    <xf numFmtId="14" fontId="0" fillId="14" borderId="3" xfId="0" applyNumberFormat="1" applyFill="1" applyBorder="1" applyAlignment="1">
      <alignment horizontal="center" vertical="center"/>
    </xf>
    <xf numFmtId="170" fontId="0" fillId="14" borderId="3" xfId="0" applyNumberFormat="1" applyFill="1" applyBorder="1" applyAlignment="1">
      <alignment horizontal="left" vertical="center" indent="1"/>
    </xf>
    <xf numFmtId="175" fontId="0" fillId="14" borderId="3" xfId="0" applyNumberFormat="1" applyFill="1" applyBorder="1" applyAlignment="1">
      <alignment horizontal="center" vertical="center"/>
    </xf>
    <xf numFmtId="178" fontId="0" fillId="4" borderId="8" xfId="0" applyNumberFormat="1" applyFill="1" applyBorder="1" applyAlignment="1">
      <alignment horizontal="right" vertical="center"/>
    </xf>
    <xf numFmtId="173" fontId="0" fillId="4" borderId="1" xfId="0" applyNumberFormat="1" applyFill="1" applyBorder="1" applyAlignment="1">
      <alignment vertical="center"/>
    </xf>
    <xf numFmtId="173" fontId="0" fillId="4" borderId="8" xfId="0" applyNumberFormat="1" applyFill="1" applyBorder="1" applyAlignment="1">
      <alignment vertical="center"/>
    </xf>
    <xf numFmtId="173" fontId="0" fillId="4" borderId="3" xfId="0" applyNumberFormat="1" applyFill="1" applyBorder="1" applyAlignment="1">
      <alignment vertical="center"/>
    </xf>
    <xf numFmtId="0" fontId="0" fillId="16" borderId="0" xfId="0" applyFill="1" applyAlignment="1">
      <alignment horizontal="left" vertical="center" indent="1"/>
    </xf>
    <xf numFmtId="0" fontId="0" fillId="16" borderId="0" xfId="0" applyFill="1" applyAlignment="1">
      <alignment vertical="center"/>
    </xf>
    <xf numFmtId="173" fontId="0" fillId="16" borderId="0" xfId="0" applyNumberFormat="1" applyFill="1" applyAlignment="1">
      <alignment vertical="center"/>
    </xf>
    <xf numFmtId="0" fontId="4" fillId="11" borderId="4" xfId="0" applyFont="1" applyFill="1" applyBorder="1" applyAlignment="1">
      <alignment horizontal="center" vertical="center"/>
    </xf>
    <xf numFmtId="0" fontId="4" fillId="9" borderId="2" xfId="0" applyFont="1" applyFill="1" applyBorder="1" applyAlignment="1">
      <alignment horizontal="center" vertical="center"/>
    </xf>
    <xf numFmtId="0" fontId="0" fillId="4" borderId="0" xfId="0" applyFill="1" applyAlignment="1">
      <alignment horizontal="center" vertical="center"/>
    </xf>
    <xf numFmtId="0" fontId="0" fillId="4" borderId="4" xfId="0" applyFill="1" applyBorder="1" applyAlignment="1">
      <alignment horizontal="left" vertical="center" indent="1"/>
    </xf>
    <xf numFmtId="0" fontId="10" fillId="3" borderId="0" xfId="0" applyFont="1" applyFill="1" applyAlignment="1">
      <alignment vertical="center"/>
    </xf>
    <xf numFmtId="0" fontId="10" fillId="3" borderId="12" xfId="0" applyFont="1" applyFill="1" applyBorder="1" applyAlignment="1">
      <alignment horizontal="center" vertical="center"/>
    </xf>
    <xf numFmtId="0" fontId="10" fillId="3" borderId="0" xfId="0" applyFont="1" applyFill="1" applyBorder="1" applyAlignment="1">
      <alignment horizontal="left" vertical="center" indent="2"/>
    </xf>
    <xf numFmtId="0" fontId="10" fillId="3" borderId="0" xfId="0" applyFont="1" applyFill="1" applyAlignment="1">
      <alignment horizontal="left" vertical="center" indent="2"/>
    </xf>
    <xf numFmtId="173" fontId="0" fillId="4" borderId="11" xfId="0" applyNumberFormat="1" applyFill="1" applyBorder="1" applyAlignment="1">
      <alignment vertical="center"/>
    </xf>
    <xf numFmtId="173" fontId="0" fillId="4" borderId="13" xfId="0" applyNumberFormat="1" applyFill="1" applyBorder="1" applyAlignment="1">
      <alignment vertical="center"/>
    </xf>
    <xf numFmtId="0" fontId="0" fillId="8" borderId="7" xfId="0" applyFill="1" applyBorder="1" applyAlignment="1">
      <alignment vertical="center"/>
    </xf>
    <xf numFmtId="0" fontId="0" fillId="8" borderId="2" xfId="0" applyFill="1" applyBorder="1" applyAlignment="1">
      <alignment vertical="center"/>
    </xf>
    <xf numFmtId="0" fontId="0" fillId="8" borderId="10" xfId="0" applyFill="1" applyBorder="1" applyAlignment="1">
      <alignment horizontal="left" vertical="center" indent="1"/>
    </xf>
    <xf numFmtId="0" fontId="0" fillId="8" borderId="5" xfId="0" applyFill="1" applyBorder="1" applyAlignment="1">
      <alignment horizontal="left" vertical="center" indent="1"/>
    </xf>
    <xf numFmtId="0" fontId="4" fillId="2" borderId="0" xfId="0" applyFont="1" applyFill="1" applyAlignment="1">
      <alignment horizontal="center" vertical="center"/>
    </xf>
    <xf numFmtId="0" fontId="4" fillId="2" borderId="1" xfId="0" applyFont="1" applyFill="1" applyBorder="1" applyAlignment="1">
      <alignment horizontal="center" vertical="center"/>
    </xf>
    <xf numFmtId="0" fontId="4" fillId="2" borderId="3" xfId="0" applyFont="1" applyFill="1" applyBorder="1" applyAlignment="1">
      <alignment horizontal="center" vertical="center"/>
    </xf>
    <xf numFmtId="0" fontId="4" fillId="11" borderId="2" xfId="0" applyFont="1" applyFill="1" applyBorder="1" applyAlignment="1">
      <alignment horizontal="center" vertical="center"/>
    </xf>
    <xf numFmtId="0" fontId="4" fillId="9" borderId="2" xfId="0" applyFont="1" applyFill="1" applyBorder="1" applyAlignment="1">
      <alignment horizontal="center" vertical="center"/>
    </xf>
    <xf numFmtId="0" fontId="4" fillId="2" borderId="0" xfId="0" applyFont="1" applyFill="1" applyAlignment="1">
      <alignment horizontal="center" vertical="center"/>
    </xf>
    <xf numFmtId="181" fontId="0" fillId="4" borderId="4" xfId="0" applyNumberFormat="1" applyFill="1" applyBorder="1" applyAlignment="1">
      <alignment horizontal="left" vertical="center" indent="1"/>
    </xf>
    <xf numFmtId="0" fontId="16" fillId="0" borderId="0" xfId="0" applyFont="1" applyAlignment="1">
      <alignment vertical="center"/>
    </xf>
    <xf numFmtId="164" fontId="0" fillId="10" borderId="0" xfId="0" applyNumberFormat="1" applyFill="1" applyAlignment="1">
      <alignment horizontal="center" vertical="center"/>
    </xf>
    <xf numFmtId="0" fontId="4" fillId="0" borderId="0" xfId="0" applyFont="1" applyFill="1" applyAlignment="1">
      <alignment horizontal="left" vertical="center" indent="1"/>
    </xf>
    <xf numFmtId="0" fontId="4" fillId="0" borderId="0" xfId="0" applyFont="1" applyFill="1" applyAlignment="1">
      <alignment vertical="center"/>
    </xf>
    <xf numFmtId="0" fontId="7" fillId="0" borderId="0" xfId="0" applyFont="1" applyAlignment="1">
      <alignment horizontal="right" vertical="center"/>
    </xf>
    <xf numFmtId="175" fontId="0" fillId="0" borderId="0" xfId="0" applyNumberFormat="1" applyAlignment="1">
      <alignment vertical="center"/>
    </xf>
    <xf numFmtId="180" fontId="0" fillId="4" borderId="4" xfId="0" applyNumberFormat="1" applyFill="1" applyBorder="1" applyAlignment="1">
      <alignment horizontal="left" vertical="center" indent="1"/>
    </xf>
    <xf numFmtId="179" fontId="0" fillId="0" borderId="0" xfId="0" applyNumberFormat="1" applyAlignment="1">
      <alignment vertical="center"/>
    </xf>
    <xf numFmtId="0" fontId="12" fillId="15" borderId="11" xfId="0" applyFont="1" applyFill="1" applyBorder="1" applyAlignment="1">
      <alignment vertical="center"/>
    </xf>
    <xf numFmtId="0" fontId="12" fillId="15" borderId="12" xfId="0" applyFont="1" applyFill="1" applyBorder="1" applyAlignment="1">
      <alignment horizontal="right" vertical="center" indent="1"/>
    </xf>
    <xf numFmtId="182" fontId="0" fillId="10" borderId="4" xfId="0" applyNumberFormat="1" applyFill="1" applyBorder="1" applyAlignment="1">
      <alignment horizontal="center" vertical="center"/>
    </xf>
    <xf numFmtId="0" fontId="0" fillId="0" borderId="2" xfId="0" applyBorder="1" applyAlignment="1">
      <alignment vertical="center"/>
    </xf>
    <xf numFmtId="14" fontId="0" fillId="0" borderId="0" xfId="0" applyNumberFormat="1" applyAlignment="1">
      <alignment horizontal="center" vertical="center"/>
    </xf>
    <xf numFmtId="170" fontId="0" fillId="0" borderId="0" xfId="0" applyNumberFormat="1" applyAlignment="1">
      <alignment horizontal="left" vertical="center" indent="1"/>
    </xf>
    <xf numFmtId="0" fontId="4" fillId="9" borderId="0" xfId="0" applyFont="1" applyFill="1" applyBorder="1" applyAlignment="1">
      <alignment vertical="center"/>
    </xf>
    <xf numFmtId="0" fontId="0" fillId="0" borderId="0" xfId="0" applyBorder="1" applyAlignment="1">
      <alignment vertical="center"/>
    </xf>
    <xf numFmtId="183" fontId="0" fillId="4" borderId="5" xfId="0" applyNumberFormat="1" applyFill="1" applyBorder="1" applyAlignment="1">
      <alignment horizontal="left" vertical="center" indent="1"/>
    </xf>
    <xf numFmtId="0" fontId="4" fillId="9" borderId="9" xfId="0" applyFont="1" applyFill="1" applyBorder="1" applyAlignment="1">
      <alignment horizontal="center" vertical="center"/>
    </xf>
    <xf numFmtId="0" fontId="4" fillId="9" borderId="14" xfId="0" applyFont="1" applyFill="1" applyBorder="1" applyAlignment="1">
      <alignment horizontal="center" vertical="center"/>
    </xf>
    <xf numFmtId="170" fontId="0" fillId="5" borderId="1" xfId="0" applyNumberFormat="1" applyFill="1" applyBorder="1" applyAlignment="1">
      <alignment horizontal="left" vertical="center" indent="1"/>
    </xf>
    <xf numFmtId="166" fontId="0" fillId="5" borderId="1" xfId="0" applyNumberFormat="1" applyFill="1" applyBorder="1" applyAlignment="1">
      <alignment horizontal="center" vertical="center"/>
    </xf>
    <xf numFmtId="166" fontId="0" fillId="5" borderId="0" xfId="0" applyNumberFormat="1" applyFill="1" applyAlignment="1">
      <alignment horizontal="center" vertical="center"/>
    </xf>
    <xf numFmtId="2" fontId="0" fillId="0" borderId="0" xfId="0" applyNumberFormat="1" applyAlignment="1">
      <alignment vertical="center"/>
    </xf>
    <xf numFmtId="21" fontId="0" fillId="4" borderId="0" xfId="0" applyNumberFormat="1" applyFill="1" applyAlignment="1">
      <alignment horizontal="center" vertical="center"/>
    </xf>
    <xf numFmtId="166" fontId="0" fillId="4" borderId="0" xfId="0" applyNumberFormat="1" applyFill="1" applyAlignment="1">
      <alignment horizontal="center" vertical="center"/>
    </xf>
    <xf numFmtId="0" fontId="4" fillId="9" borderId="3" xfId="0" applyFont="1" applyFill="1" applyBorder="1" applyAlignment="1">
      <alignment horizontal="center" vertical="center"/>
    </xf>
    <xf numFmtId="0" fontId="4" fillId="2" borderId="5" xfId="0" applyFont="1" applyFill="1" applyBorder="1" applyAlignment="1">
      <alignment horizontal="center" vertical="center"/>
    </xf>
    <xf numFmtId="0" fontId="0" fillId="4" borderId="0" xfId="0" applyFill="1" applyBorder="1" applyAlignment="1">
      <alignment horizontal="left" vertical="center" indent="1"/>
    </xf>
    <xf numFmtId="14" fontId="0" fillId="5" borderId="0" xfId="0" applyNumberFormat="1" applyFill="1" applyAlignment="1">
      <alignment horizontal="center" vertical="center"/>
    </xf>
    <xf numFmtId="14" fontId="0" fillId="4" borderId="0" xfId="0" applyNumberFormat="1" applyFill="1" applyAlignment="1">
      <alignment horizontal="center" vertical="center"/>
    </xf>
    <xf numFmtId="166" fontId="0" fillId="4" borderId="0" xfId="0" applyNumberFormat="1" applyFill="1" applyBorder="1" applyAlignment="1">
      <alignment horizontal="center" vertical="center"/>
    </xf>
    <xf numFmtId="170" fontId="0" fillId="4" borderId="1" xfId="0" applyNumberFormat="1" applyFill="1" applyBorder="1" applyAlignment="1">
      <alignment horizontal="center" vertical="center"/>
    </xf>
    <xf numFmtId="0" fontId="4" fillId="2" borderId="6" xfId="0" applyFont="1" applyFill="1" applyBorder="1" applyAlignment="1">
      <alignment horizontal="center" vertical="center"/>
    </xf>
    <xf numFmtId="0" fontId="17" fillId="0" borderId="0" xfId="0" applyFont="1" applyAlignment="1">
      <alignment vertical="center"/>
    </xf>
    <xf numFmtId="0" fontId="0" fillId="0" borderId="0" xfId="0" quotePrefix="1" applyAlignment="1">
      <alignment vertical="center"/>
    </xf>
    <xf numFmtId="1" fontId="3" fillId="0" borderId="0" xfId="0" applyNumberFormat="1" applyFont="1" applyAlignment="1">
      <alignment vertical="center"/>
    </xf>
    <xf numFmtId="164" fontId="0" fillId="0" borderId="0" xfId="0" applyNumberFormat="1" applyAlignment="1">
      <alignment horizontal="center" vertical="center"/>
    </xf>
    <xf numFmtId="164" fontId="0" fillId="0" borderId="0" xfId="0" quotePrefix="1" applyNumberFormat="1" applyAlignment="1">
      <alignment horizontal="center" vertical="center"/>
    </xf>
    <xf numFmtId="0" fontId="0" fillId="6" borderId="0" xfId="0" applyFill="1" applyAlignment="1">
      <alignment horizontal="center" vertical="center"/>
    </xf>
    <xf numFmtId="0" fontId="0" fillId="6" borderId="1" xfId="0" applyFill="1" applyBorder="1" applyAlignment="1">
      <alignment horizontal="left" vertical="center" indent="1"/>
    </xf>
    <xf numFmtId="164" fontId="0" fillId="6" borderId="1" xfId="0" applyNumberFormat="1" applyFill="1" applyBorder="1" applyAlignment="1">
      <alignment horizontal="left" vertical="center" indent="1"/>
    </xf>
    <xf numFmtId="166" fontId="0" fillId="6" borderId="1" xfId="0" applyNumberFormat="1" applyFill="1" applyBorder="1" applyAlignment="1">
      <alignment horizontal="center" vertical="center"/>
    </xf>
    <xf numFmtId="183" fontId="0" fillId="6" borderId="0" xfId="0" applyNumberFormat="1" applyFill="1" applyAlignment="1">
      <alignment horizontal="center" vertical="center"/>
    </xf>
    <xf numFmtId="178" fontId="0" fillId="4" borderId="10" xfId="0" applyNumberFormat="1" applyFill="1" applyBorder="1" applyAlignment="1">
      <alignment vertical="center"/>
    </xf>
    <xf numFmtId="173" fontId="0" fillId="4" borderId="10" xfId="0" applyNumberFormat="1" applyFill="1" applyBorder="1" applyAlignment="1">
      <alignment vertical="center"/>
    </xf>
    <xf numFmtId="178" fontId="0" fillId="4" borderId="4" xfId="0" applyNumberFormat="1" applyFill="1" applyBorder="1" applyAlignment="1">
      <alignment vertical="center"/>
    </xf>
    <xf numFmtId="173" fontId="0" fillId="4" borderId="4" xfId="0" applyNumberFormat="1" applyFill="1" applyBorder="1" applyAlignment="1">
      <alignment vertical="center"/>
    </xf>
    <xf numFmtId="178" fontId="0" fillId="4" borderId="5" xfId="0" applyNumberFormat="1" applyFill="1" applyBorder="1" applyAlignment="1">
      <alignment vertical="center"/>
    </xf>
    <xf numFmtId="173" fontId="0" fillId="4" borderId="5" xfId="0" applyNumberFormat="1" applyFill="1" applyBorder="1" applyAlignment="1">
      <alignment vertical="center"/>
    </xf>
    <xf numFmtId="175" fontId="0" fillId="4" borderId="8" xfId="0" applyNumberFormat="1" applyFill="1" applyBorder="1" applyAlignment="1">
      <alignment horizontal="center" vertical="center"/>
    </xf>
    <xf numFmtId="180" fontId="0" fillId="4" borderId="8" xfId="0" applyNumberFormat="1" applyFill="1" applyBorder="1" applyAlignment="1">
      <alignment horizontal="left" vertical="center" indent="1"/>
    </xf>
    <xf numFmtId="180" fontId="0" fillId="4" borderId="7" xfId="0" applyNumberFormat="1" applyFill="1" applyBorder="1" applyAlignment="1">
      <alignment horizontal="left" vertical="center" indent="1"/>
    </xf>
    <xf numFmtId="179" fontId="0" fillId="4" borderId="1" xfId="0" applyNumberFormat="1" applyFill="1" applyBorder="1" applyAlignment="1">
      <alignment horizontal="left" vertical="center" indent="1"/>
    </xf>
    <xf numFmtId="180" fontId="0" fillId="4" borderId="0" xfId="0" applyNumberFormat="1" applyFill="1" applyBorder="1" applyAlignment="1">
      <alignment horizontal="left" vertical="center" indent="1"/>
    </xf>
    <xf numFmtId="175" fontId="0" fillId="4" borderId="3" xfId="0" applyNumberFormat="1" applyFill="1" applyBorder="1" applyAlignment="1">
      <alignment horizontal="center" vertical="center"/>
    </xf>
    <xf numFmtId="179" fontId="0" fillId="4" borderId="3" xfId="0" applyNumberFormat="1" applyFill="1" applyBorder="1" applyAlignment="1">
      <alignment horizontal="left" vertical="center" indent="1"/>
    </xf>
    <xf numFmtId="180" fontId="0" fillId="4" borderId="2" xfId="0" applyNumberFormat="1" applyFill="1" applyBorder="1" applyAlignment="1">
      <alignment horizontal="left" vertical="center" indent="1"/>
    </xf>
    <xf numFmtId="179" fontId="0" fillId="3" borderId="8" xfId="0" applyNumberFormat="1" applyFill="1" applyBorder="1" applyAlignment="1">
      <alignment horizontal="right" vertical="center"/>
    </xf>
    <xf numFmtId="173" fontId="0" fillId="3" borderId="1" xfId="0" applyNumberFormat="1" applyFill="1" applyBorder="1" applyAlignment="1">
      <alignment vertical="center"/>
    </xf>
    <xf numFmtId="179" fontId="0" fillId="3" borderId="0" xfId="0" applyNumberFormat="1" applyFill="1" applyAlignment="1">
      <alignment horizontal="right" vertical="center"/>
    </xf>
    <xf numFmtId="173" fontId="0" fillId="3" borderId="0" xfId="0" applyNumberFormat="1" applyFill="1" applyAlignment="1">
      <alignment vertical="center"/>
    </xf>
    <xf numFmtId="178" fontId="0" fillId="3" borderId="8" xfId="0" applyNumberFormat="1" applyFill="1" applyBorder="1" applyAlignment="1">
      <alignment horizontal="right" vertical="center"/>
    </xf>
    <xf numFmtId="178" fontId="0" fillId="3" borderId="0" xfId="0" applyNumberFormat="1" applyFill="1" applyAlignment="1">
      <alignment horizontal="right" vertical="center"/>
    </xf>
    <xf numFmtId="178" fontId="0" fillId="4" borderId="7" xfId="0" applyNumberFormat="1" applyFill="1" applyBorder="1" applyAlignment="1">
      <alignment horizontal="right" vertical="center"/>
    </xf>
    <xf numFmtId="178" fontId="0" fillId="4" borderId="1" xfId="0" applyNumberFormat="1" applyFill="1" applyBorder="1" applyAlignment="1">
      <alignment horizontal="right" vertical="center"/>
    </xf>
    <xf numFmtId="178" fontId="0" fillId="4" borderId="0" xfId="0" applyNumberFormat="1" applyFill="1" applyBorder="1" applyAlignment="1">
      <alignment horizontal="right" vertical="center"/>
    </xf>
    <xf numFmtId="178" fontId="0" fillId="4" borderId="3" xfId="0" applyNumberFormat="1" applyFill="1" applyBorder="1" applyAlignment="1">
      <alignment horizontal="right" vertical="center"/>
    </xf>
    <xf numFmtId="178" fontId="0" fillId="4" borderId="2" xfId="0" applyNumberFormat="1" applyFill="1" applyBorder="1" applyAlignment="1">
      <alignment horizontal="right" vertical="center"/>
    </xf>
    <xf numFmtId="184" fontId="0" fillId="0" borderId="0" xfId="0" applyNumberFormat="1" applyAlignment="1">
      <alignment horizontal="left" vertical="center" indent="1"/>
    </xf>
    <xf numFmtId="184" fontId="0" fillId="4" borderId="4" xfId="0" applyNumberFormat="1" applyFill="1" applyBorder="1" applyAlignment="1">
      <alignment horizontal="left" vertical="center" indent="1"/>
    </xf>
    <xf numFmtId="185" fontId="0" fillId="4" borderId="4" xfId="0" applyNumberFormat="1" applyFill="1" applyBorder="1" applyAlignment="1">
      <alignment horizontal="left" vertical="center" indent="1"/>
    </xf>
    <xf numFmtId="0" fontId="4" fillId="2" borderId="4" xfId="0" applyFont="1" applyFill="1" applyBorder="1" applyAlignment="1">
      <alignment horizontal="center" vertical="center"/>
    </xf>
    <xf numFmtId="186" fontId="0" fillId="4" borderId="4" xfId="0" applyNumberFormat="1" applyFill="1" applyBorder="1" applyAlignment="1">
      <alignment horizontal="left" vertical="center" indent="1"/>
    </xf>
    <xf numFmtId="187" fontId="0" fillId="0" borderId="0" xfId="0" applyNumberFormat="1" applyAlignment="1">
      <alignment horizontal="left" vertical="center" indent="1"/>
    </xf>
    <xf numFmtId="0" fontId="12" fillId="0" borderId="0" xfId="0" applyFont="1" applyAlignment="1">
      <alignment horizontal="left" vertical="center"/>
    </xf>
    <xf numFmtId="187" fontId="0" fillId="4" borderId="4" xfId="0" applyNumberFormat="1" applyFill="1" applyBorder="1" applyAlignment="1">
      <alignment horizontal="left" vertical="center" indent="1"/>
    </xf>
    <xf numFmtId="188" fontId="0" fillId="4" borderId="4" xfId="0" applyNumberFormat="1" applyFill="1" applyBorder="1" applyAlignment="1">
      <alignment horizontal="left" vertical="center" indent="1"/>
    </xf>
    <xf numFmtId="0" fontId="19" fillId="0" borderId="0" xfId="1" applyFont="1" applyAlignment="1">
      <alignment vertical="center"/>
    </xf>
    <xf numFmtId="0" fontId="22" fillId="0" borderId="0" xfId="1" applyFont="1" applyAlignment="1">
      <alignment vertical="center"/>
    </xf>
    <xf numFmtId="0" fontId="4" fillId="2" borderId="0" xfId="1" applyFont="1" applyFill="1" applyAlignment="1">
      <alignment horizontal="left" vertical="center" indent="1"/>
    </xf>
    <xf numFmtId="189" fontId="19" fillId="4" borderId="4" xfId="1" applyNumberFormat="1" applyFont="1" applyFill="1" applyBorder="1" applyAlignment="1">
      <alignment horizontal="left" vertical="center" indent="1"/>
    </xf>
    <xf numFmtId="0" fontId="23" fillId="0" borderId="0" xfId="1" quotePrefix="1" applyFont="1" applyAlignment="1">
      <alignment vertical="center"/>
    </xf>
    <xf numFmtId="183" fontId="19" fillId="4" borderId="4" xfId="1" applyNumberFormat="1" applyFont="1" applyFill="1" applyBorder="1" applyAlignment="1">
      <alignment horizontal="left" vertical="center" indent="1"/>
    </xf>
    <xf numFmtId="189" fontId="19" fillId="4" borderId="4" xfId="1" quotePrefix="1" applyNumberFormat="1" applyFont="1" applyFill="1" applyBorder="1" applyAlignment="1">
      <alignment horizontal="left" vertical="center" indent="1"/>
    </xf>
    <xf numFmtId="0" fontId="23" fillId="0" borderId="0" xfId="1" applyFont="1" applyAlignment="1">
      <alignment vertical="center"/>
    </xf>
    <xf numFmtId="22" fontId="19" fillId="0" borderId="0" xfId="1" applyNumberFormat="1" applyFont="1" applyAlignment="1">
      <alignment vertical="center"/>
    </xf>
    <xf numFmtId="22" fontId="23" fillId="0" borderId="0" xfId="1" quotePrefix="1" applyNumberFormat="1" applyFont="1" applyAlignment="1">
      <alignment vertical="center"/>
    </xf>
    <xf numFmtId="0" fontId="22" fillId="0" borderId="0" xfId="2" applyFont="1" applyAlignment="1">
      <alignment vertical="center"/>
    </xf>
    <xf numFmtId="0" fontId="1" fillId="0" borderId="0" xfId="2" applyAlignment="1">
      <alignment vertical="center"/>
    </xf>
    <xf numFmtId="0" fontId="4" fillId="11" borderId="0" xfId="2" applyFont="1" applyFill="1" applyAlignment="1">
      <alignment horizontal="left" vertical="center" indent="1"/>
    </xf>
    <xf numFmtId="0" fontId="4" fillId="11" borderId="0" xfId="2" applyFont="1" applyFill="1" applyAlignment="1">
      <alignment horizontal="left" vertical="center" indent="2"/>
    </xf>
    <xf numFmtId="14" fontId="1" fillId="7" borderId="4" xfId="2" applyNumberFormat="1" applyFill="1" applyBorder="1" applyAlignment="1">
      <alignment horizontal="left" vertical="center" indent="1"/>
    </xf>
    <xf numFmtId="0" fontId="9" fillId="0" borderId="0" xfId="2" applyFont="1" applyBorder="1" applyAlignment="1">
      <alignment vertical="center"/>
    </xf>
    <xf numFmtId="0" fontId="1" fillId="0" borderId="0" xfId="2" applyBorder="1" applyAlignment="1">
      <alignment vertical="center"/>
    </xf>
    <xf numFmtId="0" fontId="4" fillId="8" borderId="6" xfId="2" applyFont="1" applyFill="1" applyBorder="1" applyAlignment="1">
      <alignment horizontal="left" vertical="center" indent="1"/>
    </xf>
    <xf numFmtId="0" fontId="20" fillId="8" borderId="6" xfId="2" quotePrefix="1" applyFont="1" applyFill="1" applyBorder="1" applyAlignment="1">
      <alignment horizontal="left" vertical="center" indent="1"/>
    </xf>
    <xf numFmtId="0" fontId="1" fillId="19" borderId="14" xfId="2" quotePrefix="1" applyFill="1" applyBorder="1" applyAlignment="1">
      <alignment horizontal="left" vertical="center" indent="1"/>
    </xf>
    <xf numFmtId="0" fontId="1" fillId="19" borderId="6" xfId="2" applyFill="1" applyBorder="1" applyAlignment="1">
      <alignment vertical="center"/>
    </xf>
    <xf numFmtId="0" fontId="4" fillId="20" borderId="2" xfId="2" applyFont="1" applyFill="1" applyBorder="1" applyAlignment="1">
      <alignment horizontal="center" vertical="center"/>
    </xf>
    <xf numFmtId="0" fontId="4" fillId="20" borderId="3" xfId="2" applyFont="1" applyFill="1" applyBorder="1" applyAlignment="1">
      <alignment horizontal="center" vertical="center"/>
    </xf>
    <xf numFmtId="0" fontId="1" fillId="4" borderId="0" xfId="2" applyFill="1" applyAlignment="1">
      <alignment horizontal="right" vertical="center" indent="1"/>
    </xf>
    <xf numFmtId="0" fontId="1" fillId="4" borderId="1" xfId="2" applyFill="1" applyBorder="1" applyAlignment="1">
      <alignment horizontal="left" vertical="center" indent="1"/>
    </xf>
    <xf numFmtId="14" fontId="1" fillId="4" borderId="1" xfId="2" applyNumberFormat="1" applyFill="1" applyBorder="1" applyAlignment="1">
      <alignment horizontal="center" vertical="center"/>
    </xf>
    <xf numFmtId="0" fontId="1" fillId="4" borderId="0" xfId="2" quotePrefix="1" applyFill="1" applyAlignment="1">
      <alignment horizontal="left" vertical="center" indent="1"/>
    </xf>
    <xf numFmtId="0" fontId="10" fillId="0" borderId="0" xfId="3" applyFont="1" applyAlignment="1">
      <alignment vertical="center"/>
    </xf>
    <xf numFmtId="0" fontId="22" fillId="0" borderId="0" xfId="3" applyFont="1" applyAlignment="1">
      <alignment vertical="center"/>
    </xf>
    <xf numFmtId="0" fontId="4" fillId="2" borderId="0" xfId="3" applyFont="1" applyFill="1" applyBorder="1" applyAlignment="1">
      <alignment horizontal="left" vertical="center" indent="1"/>
    </xf>
    <xf numFmtId="0" fontId="10" fillId="4" borderId="4" xfId="3" applyFont="1" applyFill="1" applyBorder="1" applyAlignment="1">
      <alignment horizontal="left" vertical="center" indent="1"/>
    </xf>
    <xf numFmtId="0" fontId="10" fillId="7" borderId="17" xfId="3" applyFont="1" applyFill="1" applyBorder="1" applyAlignment="1">
      <alignment horizontal="left" vertical="center" indent="1"/>
    </xf>
    <xf numFmtId="0" fontId="4" fillId="2" borderId="2" xfId="3" applyFont="1" applyFill="1" applyBorder="1" applyAlignment="1">
      <alignment horizontal="left" vertical="center" indent="1"/>
    </xf>
    <xf numFmtId="184" fontId="10" fillId="4" borderId="5" xfId="3" applyNumberFormat="1" applyFont="1" applyFill="1" applyBorder="1" applyAlignment="1">
      <alignment horizontal="left" vertical="center" indent="1"/>
    </xf>
    <xf numFmtId="0" fontId="10" fillId="7" borderId="19" xfId="3" applyFont="1" applyFill="1" applyBorder="1" applyAlignment="1">
      <alignment horizontal="left" vertical="center" indent="1"/>
    </xf>
    <xf numFmtId="0" fontId="4" fillId="8" borderId="0" xfId="3" applyFont="1" applyFill="1" applyBorder="1" applyAlignment="1">
      <alignment horizontal="left" vertical="center" indent="1"/>
    </xf>
    <xf numFmtId="170" fontId="10" fillId="7" borderId="4" xfId="3" quotePrefix="1" applyNumberFormat="1" applyFont="1" applyFill="1" applyBorder="1" applyAlignment="1">
      <alignment horizontal="left" vertical="center" indent="1"/>
    </xf>
    <xf numFmtId="0" fontId="10" fillId="7" borderId="21" xfId="3" applyFont="1" applyFill="1" applyBorder="1" applyAlignment="1">
      <alignment horizontal="left" vertical="center" indent="1"/>
    </xf>
    <xf numFmtId="0" fontId="25" fillId="0" borderId="0" xfId="3" applyFont="1" applyFill="1" applyBorder="1" applyAlignment="1">
      <alignment horizontal="center" vertical="center"/>
    </xf>
    <xf numFmtId="190" fontId="10" fillId="0" borderId="0" xfId="3" applyNumberFormat="1" applyFont="1" applyFill="1" applyBorder="1" applyAlignment="1">
      <alignment horizontal="center" vertical="center"/>
    </xf>
    <xf numFmtId="0" fontId="10" fillId="0" borderId="0" xfId="3" applyFont="1" applyFill="1" applyBorder="1" applyAlignment="1">
      <alignment horizontal="right" vertical="center"/>
    </xf>
    <xf numFmtId="0" fontId="10" fillId="0" borderId="0" xfId="3" applyFont="1" applyFill="1" applyBorder="1" applyAlignment="1">
      <alignment vertical="center"/>
    </xf>
    <xf numFmtId="0" fontId="10" fillId="0" borderId="0" xfId="3" quotePrefix="1" applyFont="1" applyFill="1" applyBorder="1" applyAlignment="1">
      <alignment horizontal="right" vertical="center"/>
    </xf>
    <xf numFmtId="184" fontId="23" fillId="0" borderId="0" xfId="3" quotePrefix="1" applyNumberFormat="1" applyFont="1" applyAlignment="1">
      <alignment vertical="center" wrapText="1"/>
    </xf>
    <xf numFmtId="170" fontId="10" fillId="4" borderId="4" xfId="3" quotePrefix="1" applyNumberFormat="1" applyFont="1" applyFill="1" applyBorder="1" applyAlignment="1">
      <alignment horizontal="left" vertical="center" indent="1"/>
    </xf>
    <xf numFmtId="0" fontId="10" fillId="0" borderId="0" xfId="4" applyFont="1" applyBorder="1" applyAlignment="1" applyProtection="1">
      <alignment vertical="center"/>
      <protection hidden="1"/>
    </xf>
    <xf numFmtId="0" fontId="10" fillId="0" borderId="0" xfId="4" applyFont="1" applyBorder="1" applyAlignment="1" applyProtection="1">
      <alignment vertical="center"/>
      <protection locked="0"/>
    </xf>
    <xf numFmtId="0" fontId="22" fillId="0" borderId="0" xfId="4" applyFont="1" applyBorder="1" applyAlignment="1" applyProtection="1">
      <alignment vertical="center"/>
      <protection hidden="1"/>
    </xf>
    <xf numFmtId="0" fontId="4" fillId="2" borderId="0" xfId="4" applyFont="1" applyFill="1" applyBorder="1" applyAlignment="1" applyProtection="1">
      <alignment horizontal="left" vertical="center" indent="1"/>
      <protection hidden="1"/>
    </xf>
    <xf numFmtId="0" fontId="4" fillId="2" borderId="0" xfId="4" applyFont="1" applyFill="1" applyBorder="1" applyAlignment="1" applyProtection="1">
      <alignment horizontal="left" vertical="center"/>
      <protection hidden="1"/>
    </xf>
    <xf numFmtId="191" fontId="10" fillId="4" borderId="4" xfId="4" applyNumberFormat="1" applyFont="1" applyFill="1" applyBorder="1" applyAlignment="1" applyProtection="1">
      <alignment horizontal="center" vertical="center"/>
      <protection locked="0"/>
    </xf>
    <xf numFmtId="192" fontId="10" fillId="0" borderId="0" xfId="4" applyNumberFormat="1" applyFont="1" applyBorder="1" applyAlignment="1" applyProtection="1">
      <alignment horizontal="center" vertical="center"/>
      <protection locked="0"/>
    </xf>
    <xf numFmtId="0" fontId="11" fillId="0" borderId="0" xfId="4" applyFont="1" applyBorder="1" applyAlignment="1" applyProtection="1">
      <alignment horizontal="left" vertical="center"/>
      <protection hidden="1"/>
    </xf>
    <xf numFmtId="0" fontId="4" fillId="2" borderId="4" xfId="4" applyFont="1" applyFill="1" applyBorder="1" applyAlignment="1" applyProtection="1">
      <alignment horizontal="center" vertical="center"/>
      <protection hidden="1"/>
    </xf>
    <xf numFmtId="0" fontId="4" fillId="2" borderId="1" xfId="4" applyFont="1" applyFill="1" applyBorder="1" applyAlignment="1" applyProtection="1">
      <alignment horizontal="center" vertical="center"/>
      <protection hidden="1"/>
    </xf>
    <xf numFmtId="0" fontId="4" fillId="2" borderId="0" xfId="4" applyFont="1" applyFill="1" applyBorder="1" applyAlignment="1" applyProtection="1">
      <alignment horizontal="center" vertical="center"/>
      <protection hidden="1"/>
    </xf>
    <xf numFmtId="0" fontId="10" fillId="4" borderId="0" xfId="4" applyFont="1" applyFill="1" applyBorder="1" applyAlignment="1" applyProtection="1">
      <alignment horizontal="left" vertical="center" indent="1"/>
      <protection hidden="1"/>
    </xf>
    <xf numFmtId="193" fontId="10" fillId="4" borderId="4" xfId="4" applyNumberFormat="1" applyFont="1" applyFill="1" applyBorder="1" applyAlignment="1" applyProtection="1">
      <alignment horizontal="right" vertical="center" indent="2"/>
      <protection locked="0"/>
    </xf>
    <xf numFmtId="191" fontId="10" fillId="4" borderId="1" xfId="4" quotePrefix="1" applyNumberFormat="1" applyFont="1" applyFill="1" applyBorder="1" applyAlignment="1" applyProtection="1">
      <alignment horizontal="center" vertical="center"/>
      <protection hidden="1"/>
    </xf>
    <xf numFmtId="191" fontId="10" fillId="4" borderId="0" xfId="4" quotePrefix="1" applyNumberFormat="1" applyFont="1" applyFill="1" applyBorder="1" applyAlignment="1" applyProtection="1">
      <alignment horizontal="center" vertical="center"/>
      <protection hidden="1"/>
    </xf>
    <xf numFmtId="191" fontId="10" fillId="4" borderId="0" xfId="4" applyNumberFormat="1" applyFont="1" applyFill="1" applyBorder="1" applyAlignment="1" applyProtection="1">
      <alignment horizontal="center" vertical="center"/>
      <protection hidden="1"/>
    </xf>
    <xf numFmtId="191" fontId="10" fillId="4" borderId="1" xfId="4" applyNumberFormat="1" applyFont="1" applyFill="1" applyBorder="1" applyAlignment="1" applyProtection="1">
      <alignment horizontal="center" vertical="center"/>
      <protection hidden="1"/>
    </xf>
    <xf numFmtId="194" fontId="10" fillId="4" borderId="4" xfId="4" applyNumberFormat="1" applyFont="1" applyFill="1" applyBorder="1" applyAlignment="1" applyProtection="1">
      <alignment horizontal="right" vertical="center" indent="2"/>
      <protection locked="0"/>
    </xf>
    <xf numFmtId="191" fontId="10" fillId="4" borderId="2" xfId="4" applyNumberFormat="1" applyFont="1" applyFill="1" applyBorder="1" applyAlignment="1" applyProtection="1">
      <alignment horizontal="center" vertical="center"/>
      <protection hidden="1"/>
    </xf>
    <xf numFmtId="191" fontId="10" fillId="7" borderId="11" xfId="4" quotePrefix="1" applyNumberFormat="1" applyFont="1" applyFill="1" applyBorder="1" applyAlignment="1" applyProtection="1">
      <alignment horizontal="center" vertical="center"/>
      <protection hidden="1"/>
    </xf>
    <xf numFmtId="192" fontId="10" fillId="0" borderId="0" xfId="4" applyNumberFormat="1" applyFont="1" applyBorder="1" applyAlignment="1" applyProtection="1">
      <alignment horizontal="center" vertical="center"/>
      <protection hidden="1"/>
    </xf>
    <xf numFmtId="0" fontId="4" fillId="0" borderId="2" xfId="4" applyFont="1" applyFill="1" applyBorder="1" applyAlignment="1" applyProtection="1">
      <alignment vertical="center"/>
      <protection locked="0"/>
    </xf>
    <xf numFmtId="0" fontId="10" fillId="0" borderId="0" xfId="4" applyFont="1" applyFill="1" applyBorder="1" applyAlignment="1" applyProtection="1">
      <alignment vertical="center"/>
      <protection locked="0"/>
    </xf>
    <xf numFmtId="0" fontId="10" fillId="0" borderId="0" xfId="4" applyFont="1" applyAlignment="1">
      <alignment vertical="center"/>
    </xf>
    <xf numFmtId="0" fontId="22" fillId="0" borderId="0" xfId="4" applyFont="1" applyAlignment="1">
      <alignment vertical="center"/>
    </xf>
    <xf numFmtId="0" fontId="4" fillId="2" borderId="0" xfId="4" applyFont="1" applyFill="1" applyBorder="1" applyAlignment="1">
      <alignment horizontal="left" vertical="center" indent="1"/>
    </xf>
    <xf numFmtId="0" fontId="10" fillId="4" borderId="4" xfId="4" applyFont="1" applyFill="1" applyBorder="1" applyAlignment="1">
      <alignment horizontal="left" vertical="center" indent="1"/>
    </xf>
    <xf numFmtId="184" fontId="10" fillId="4" borderId="4" xfId="4" applyNumberFormat="1" applyFont="1" applyFill="1" applyBorder="1" applyAlignment="1">
      <alignment horizontal="left" vertical="center" indent="1"/>
    </xf>
    <xf numFmtId="195" fontId="10" fillId="4" borderId="4" xfId="4" applyNumberFormat="1" applyFont="1" applyFill="1" applyBorder="1" applyAlignment="1">
      <alignment horizontal="left" vertical="center" indent="1"/>
    </xf>
    <xf numFmtId="0" fontId="4" fillId="2" borderId="2" xfId="4" applyFont="1" applyFill="1" applyBorder="1" applyAlignment="1">
      <alignment horizontal="left" vertical="center" indent="1"/>
    </xf>
    <xf numFmtId="184" fontId="10" fillId="4" borderId="5" xfId="4" applyNumberFormat="1" applyFont="1" applyFill="1" applyBorder="1" applyAlignment="1">
      <alignment horizontal="left" vertical="center" indent="1"/>
    </xf>
    <xf numFmtId="184" fontId="10" fillId="7" borderId="10" xfId="4" quotePrefix="1" applyNumberFormat="1" applyFont="1" applyFill="1" applyBorder="1" applyAlignment="1">
      <alignment horizontal="left" vertical="center" indent="1"/>
    </xf>
    <xf numFmtId="0" fontId="23" fillId="0" borderId="0" xfId="4" applyFont="1" applyAlignment="1">
      <alignment vertical="center"/>
    </xf>
    <xf numFmtId="0" fontId="22" fillId="0" borderId="0" xfId="4" applyFont="1" applyBorder="1" applyAlignment="1" applyProtection="1">
      <alignment vertical="center"/>
      <protection locked="0"/>
    </xf>
    <xf numFmtId="0" fontId="4" fillId="2" borderId="0" xfId="4" applyFont="1" applyFill="1" applyBorder="1" applyAlignment="1">
      <alignment horizontal="left" vertical="center" indent="2"/>
    </xf>
    <xf numFmtId="0" fontId="4" fillId="2" borderId="0" xfId="4" applyFont="1" applyFill="1" applyBorder="1" applyAlignment="1">
      <alignment vertical="center"/>
    </xf>
    <xf numFmtId="0" fontId="10" fillId="0" borderId="0" xfId="4" applyFont="1" applyBorder="1" applyAlignment="1" applyProtection="1">
      <alignment horizontal="left" vertical="center" indent="1"/>
      <protection locked="0"/>
    </xf>
    <xf numFmtId="0" fontId="4" fillId="2" borderId="0" xfId="4" applyFont="1" applyFill="1" applyBorder="1" applyAlignment="1" applyProtection="1">
      <alignment vertical="center"/>
      <protection locked="0"/>
    </xf>
    <xf numFmtId="0" fontId="4" fillId="2" borderId="2" xfId="4" applyFont="1" applyFill="1" applyBorder="1" applyAlignment="1">
      <alignment horizontal="left" vertical="center" indent="2"/>
    </xf>
    <xf numFmtId="0" fontId="4" fillId="2" borderId="2" xfId="4" applyFont="1" applyFill="1" applyBorder="1" applyAlignment="1" applyProtection="1">
      <alignment vertical="center"/>
      <protection locked="0"/>
    </xf>
    <xf numFmtId="0" fontId="10" fillId="0" borderId="2" xfId="4" applyFont="1" applyBorder="1" applyAlignment="1" applyProtection="1">
      <alignment horizontal="left" vertical="center" indent="1"/>
      <protection locked="0"/>
    </xf>
    <xf numFmtId="0" fontId="4" fillId="8" borderId="0" xfId="4" applyFont="1" applyFill="1" applyBorder="1" applyAlignment="1">
      <alignment horizontal="left" vertical="center" wrapText="1" indent="2"/>
    </xf>
    <xf numFmtId="0" fontId="4" fillId="8" borderId="0" xfId="4" applyFont="1" applyFill="1" applyBorder="1" applyAlignment="1" applyProtection="1">
      <alignment vertical="center"/>
      <protection locked="0"/>
    </xf>
    <xf numFmtId="0" fontId="4" fillId="8" borderId="0" xfId="4" applyFont="1" applyFill="1" applyBorder="1" applyAlignment="1">
      <alignment horizontal="left" vertical="center" indent="2"/>
    </xf>
    <xf numFmtId="193" fontId="10" fillId="4" borderId="4" xfId="4" applyNumberFormat="1" applyFont="1" applyFill="1" applyBorder="1" applyAlignment="1">
      <alignment horizontal="left" vertical="center" indent="1"/>
    </xf>
    <xf numFmtId="0" fontId="10" fillId="4" borderId="0" xfId="4" applyFont="1" applyFill="1" applyBorder="1" applyAlignment="1" applyProtection="1">
      <alignment horizontal="left" vertical="center" indent="1"/>
      <protection locked="0"/>
    </xf>
    <xf numFmtId="0" fontId="27" fillId="0" borderId="0" xfId="4" applyFont="1" applyBorder="1" applyAlignment="1" applyProtection="1">
      <alignment vertical="center"/>
      <protection hidden="1"/>
    </xf>
    <xf numFmtId="0" fontId="4" fillId="2" borderId="0" xfId="4" applyFont="1" applyFill="1" applyBorder="1" applyAlignment="1" applyProtection="1">
      <alignment horizontal="left" vertical="center" indent="1"/>
      <protection locked="0"/>
    </xf>
    <xf numFmtId="0" fontId="10" fillId="7" borderId="0" xfId="4" applyFont="1" applyFill="1" applyBorder="1" applyAlignment="1" applyProtection="1">
      <alignment horizontal="left" vertical="center" indent="1"/>
      <protection locked="0"/>
    </xf>
    <xf numFmtId="193" fontId="10" fillId="4" borderId="0" xfId="4" applyNumberFormat="1" applyFont="1" applyFill="1" applyBorder="1" applyAlignment="1" applyProtection="1">
      <alignment horizontal="left" vertical="center" indent="1"/>
      <protection locked="0"/>
    </xf>
    <xf numFmtId="192" fontId="10" fillId="4" borderId="0" xfId="4" applyNumberFormat="1" applyFont="1" applyFill="1" applyBorder="1" applyAlignment="1" applyProtection="1">
      <alignment horizontal="left" vertical="center" indent="1"/>
      <protection locked="0"/>
    </xf>
    <xf numFmtId="0" fontId="10" fillId="0" borderId="0" xfId="4" applyFont="1" applyBorder="1" applyAlignment="1" applyProtection="1">
      <alignment horizontal="left" vertical="center"/>
      <protection hidden="1"/>
    </xf>
    <xf numFmtId="192" fontId="10" fillId="0" borderId="0" xfId="4" applyNumberFormat="1" applyFont="1" applyBorder="1" applyAlignment="1" applyProtection="1">
      <alignment vertical="center"/>
      <protection locked="0"/>
    </xf>
    <xf numFmtId="192" fontId="10" fillId="0" borderId="0" xfId="4" applyNumberFormat="1" applyFont="1" applyBorder="1" applyAlignment="1" applyProtection="1">
      <alignment horizontal="left" vertical="center"/>
      <protection locked="0"/>
    </xf>
    <xf numFmtId="0" fontId="27" fillId="0" borderId="0" xfId="4" applyFont="1" applyBorder="1" applyAlignment="1" applyProtection="1">
      <alignment horizontal="left" vertical="center"/>
      <protection hidden="1"/>
    </xf>
    <xf numFmtId="0" fontId="4" fillId="2" borderId="12" xfId="4" applyFont="1" applyFill="1" applyBorder="1" applyAlignment="1" applyProtection="1">
      <alignment horizontal="center" vertical="center"/>
      <protection hidden="1"/>
    </xf>
    <xf numFmtId="0" fontId="10" fillId="4" borderId="11" xfId="4" applyFont="1" applyFill="1" applyBorder="1" applyAlignment="1" applyProtection="1">
      <alignment horizontal="left" vertical="center" indent="1"/>
      <protection hidden="1"/>
    </xf>
    <xf numFmtId="193" fontId="10" fillId="4" borderId="11" xfId="4" applyNumberFormat="1" applyFont="1" applyFill="1" applyBorder="1" applyAlignment="1" applyProtection="1">
      <alignment vertical="center"/>
      <protection locked="0"/>
    </xf>
    <xf numFmtId="192" fontId="10" fillId="4" borderId="8" xfId="4" quotePrefix="1" applyNumberFormat="1" applyFont="1" applyFill="1" applyBorder="1" applyAlignment="1" applyProtection="1">
      <alignment horizontal="center" vertical="center"/>
      <protection hidden="1"/>
    </xf>
    <xf numFmtId="192" fontId="10" fillId="4" borderId="7" xfId="4" quotePrefix="1" applyNumberFormat="1" applyFont="1" applyFill="1" applyBorder="1" applyAlignment="1" applyProtection="1">
      <alignment horizontal="center" vertical="center"/>
      <protection hidden="1"/>
    </xf>
    <xf numFmtId="192" fontId="10" fillId="4" borderId="8" xfId="4" applyNumberFormat="1" applyFont="1" applyFill="1" applyBorder="1" applyAlignment="1" applyProtection="1">
      <alignment horizontal="center" vertical="center"/>
      <protection hidden="1"/>
    </xf>
    <xf numFmtId="192" fontId="10" fillId="4" borderId="7" xfId="4" applyNumberFormat="1" applyFont="1" applyFill="1" applyBorder="1" applyAlignment="1" applyProtection="1">
      <alignment horizontal="center" vertical="center"/>
      <protection hidden="1"/>
    </xf>
    <xf numFmtId="0" fontId="10" fillId="4" borderId="12" xfId="4" applyFont="1" applyFill="1" applyBorder="1" applyAlignment="1" applyProtection="1">
      <alignment horizontal="left" vertical="center" indent="1"/>
      <protection hidden="1"/>
    </xf>
    <xf numFmtId="193" fontId="10" fillId="4" borderId="12" xfId="4" applyNumberFormat="1" applyFont="1" applyFill="1" applyBorder="1" applyAlignment="1" applyProtection="1">
      <alignment vertical="center"/>
      <protection locked="0"/>
    </xf>
    <xf numFmtId="192" fontId="10" fillId="4" borderId="1" xfId="4" quotePrefix="1" applyNumberFormat="1" applyFont="1" applyFill="1" applyBorder="1" applyAlignment="1" applyProtection="1">
      <alignment horizontal="center" vertical="center"/>
      <protection hidden="1"/>
    </xf>
    <xf numFmtId="192" fontId="10" fillId="4" borderId="0" xfId="4" applyNumberFormat="1" applyFont="1" applyFill="1" applyBorder="1" applyAlignment="1" applyProtection="1">
      <alignment horizontal="center" vertical="center"/>
      <protection hidden="1"/>
    </xf>
    <xf numFmtId="192" fontId="10" fillId="4" borderId="12" xfId="4" applyNumberFormat="1" applyFont="1" applyFill="1" applyBorder="1" applyAlignment="1" applyProtection="1">
      <alignment horizontal="center" vertical="center"/>
      <protection hidden="1"/>
    </xf>
    <xf numFmtId="0" fontId="10" fillId="4" borderId="13" xfId="4" applyFont="1" applyFill="1" applyBorder="1" applyAlignment="1" applyProtection="1">
      <alignment horizontal="left" vertical="center" indent="1"/>
      <protection hidden="1"/>
    </xf>
    <xf numFmtId="194" fontId="10" fillId="4" borderId="13" xfId="4" applyNumberFormat="1" applyFont="1" applyFill="1" applyBorder="1" applyAlignment="1" applyProtection="1">
      <alignment vertical="center"/>
      <protection locked="0"/>
    </xf>
    <xf numFmtId="192" fontId="10" fillId="4" borderId="3" xfId="4" applyNumberFormat="1" applyFont="1" applyFill="1" applyBorder="1" applyAlignment="1" applyProtection="1">
      <alignment horizontal="center" vertical="center"/>
      <protection hidden="1"/>
    </xf>
    <xf numFmtId="192" fontId="10" fillId="4" borderId="2" xfId="4" applyNumberFormat="1" applyFont="1" applyFill="1" applyBorder="1" applyAlignment="1" applyProtection="1">
      <alignment horizontal="center" vertical="center"/>
      <protection hidden="1"/>
    </xf>
    <xf numFmtId="192" fontId="10" fillId="4" borderId="13" xfId="4" applyNumberFormat="1" applyFont="1" applyFill="1" applyBorder="1" applyAlignment="1" applyProtection="1">
      <alignment horizontal="center" vertical="center"/>
      <protection hidden="1"/>
    </xf>
    <xf numFmtId="192" fontId="10" fillId="3" borderId="0" xfId="4" applyNumberFormat="1" applyFont="1" applyFill="1" applyBorder="1" applyAlignment="1" applyProtection="1">
      <alignment horizontal="center" vertical="center"/>
      <protection hidden="1"/>
    </xf>
    <xf numFmtId="14" fontId="10" fillId="0" borderId="0" xfId="4" applyNumberFormat="1" applyFont="1" applyBorder="1" applyAlignment="1" applyProtection="1">
      <alignment vertical="center"/>
      <protection locked="0"/>
    </xf>
    <xf numFmtId="1" fontId="10" fillId="0" borderId="0" xfId="4" applyNumberFormat="1" applyFont="1" applyBorder="1" applyAlignment="1" applyProtection="1">
      <alignment vertical="center"/>
      <protection locked="0"/>
    </xf>
    <xf numFmtId="0" fontId="1" fillId="0" borderId="0" xfId="5" applyAlignment="1">
      <alignment vertical="center"/>
    </xf>
    <xf numFmtId="0" fontId="29" fillId="0" borderId="0" xfId="5" applyFont="1" applyAlignment="1">
      <alignment vertical="center"/>
    </xf>
    <xf numFmtId="0" fontId="4" fillId="21" borderId="0" xfId="5" applyFont="1" applyFill="1" applyAlignment="1">
      <alignment horizontal="left" vertical="center" indent="1"/>
    </xf>
    <xf numFmtId="0" fontId="1" fillId="4" borderId="4" xfId="5" quotePrefix="1" applyFill="1" applyBorder="1" applyAlignment="1">
      <alignment horizontal="left" vertical="center" indent="1"/>
    </xf>
    <xf numFmtId="0" fontId="4" fillId="17" borderId="0" xfId="5" applyFont="1" applyFill="1" applyAlignment="1">
      <alignment horizontal="center" vertical="center"/>
    </xf>
    <xf numFmtId="0" fontId="1" fillId="4" borderId="0" xfId="5" applyFill="1" applyAlignment="1">
      <alignment horizontal="left" vertical="center" indent="1"/>
    </xf>
    <xf numFmtId="0" fontId="30" fillId="0" borderId="0" xfId="5" applyFont="1" applyAlignment="1">
      <alignment vertical="center"/>
    </xf>
    <xf numFmtId="0" fontId="4" fillId="2" borderId="2" xfId="5" applyFont="1" applyFill="1" applyBorder="1" applyAlignment="1">
      <alignment horizontal="center" vertical="center"/>
    </xf>
    <xf numFmtId="0" fontId="1" fillId="4" borderId="0" xfId="5" applyFill="1" applyAlignment="1">
      <alignment horizontal="center" vertical="center"/>
    </xf>
    <xf numFmtId="0" fontId="1" fillId="4" borderId="4" xfId="5" applyFill="1" applyBorder="1" applyAlignment="1">
      <alignment horizontal="left" vertical="center" indent="1"/>
    </xf>
    <xf numFmtId="0" fontId="1" fillId="4" borderId="12" xfId="5" applyFill="1" applyBorder="1" applyAlignment="1">
      <alignment vertical="center"/>
    </xf>
    <xf numFmtId="0" fontId="1" fillId="3" borderId="0" xfId="5" applyFill="1" applyAlignment="1">
      <alignment horizontal="center" vertical="center"/>
    </xf>
    <xf numFmtId="0" fontId="1" fillId="3" borderId="4" xfId="5" applyFill="1" applyBorder="1" applyAlignment="1">
      <alignment horizontal="left" vertical="center" indent="1"/>
    </xf>
    <xf numFmtId="0" fontId="1" fillId="3" borderId="12" xfId="5" applyFill="1" applyBorder="1" applyAlignment="1">
      <alignment vertical="center"/>
    </xf>
    <xf numFmtId="0" fontId="1" fillId="3" borderId="0" xfId="5" applyFill="1" applyAlignment="1">
      <alignment horizontal="left" vertical="center" indent="1"/>
    </xf>
    <xf numFmtId="0" fontId="1" fillId="3" borderId="0" xfId="5" applyFill="1" applyAlignment="1">
      <alignment vertical="center"/>
    </xf>
    <xf numFmtId="0" fontId="1" fillId="4" borderId="0" xfId="5" applyFill="1" applyAlignment="1">
      <alignment vertical="center"/>
    </xf>
    <xf numFmtId="196" fontId="1" fillId="4" borderId="4" xfId="5" quotePrefix="1" applyNumberFormat="1" applyFill="1" applyBorder="1" applyAlignment="1">
      <alignment horizontal="left" vertical="center" indent="1"/>
    </xf>
    <xf numFmtId="0" fontId="31" fillId="0" borderId="0" xfId="5" applyFont="1" applyAlignment="1">
      <alignment horizontal="left" vertical="center" indent="2"/>
    </xf>
    <xf numFmtId="0" fontId="4" fillId="22" borderId="0" xfId="1" applyFont="1" applyFill="1" applyBorder="1" applyAlignment="1">
      <alignment horizontal="center" vertical="center" wrapText="1"/>
    </xf>
    <xf numFmtId="10" fontId="4" fillId="22" borderId="1" xfId="6" applyNumberFormat="1" applyFont="1" applyFill="1" applyBorder="1" applyAlignment="1">
      <alignment horizontal="center" vertical="center" wrapText="1"/>
    </xf>
    <xf numFmtId="0" fontId="4" fillId="22" borderId="1" xfId="1" applyFont="1" applyFill="1" applyBorder="1" applyAlignment="1">
      <alignment horizontal="center" vertical="center" wrapText="1"/>
    </xf>
    <xf numFmtId="3" fontId="19" fillId="4" borderId="1" xfId="1" applyNumberFormat="1" applyFont="1" applyFill="1" applyBorder="1" applyAlignment="1">
      <alignment horizontal="right" vertical="center" indent="1"/>
    </xf>
    <xf numFmtId="10" fontId="19" fillId="4" borderId="1" xfId="6" quotePrefix="1" applyNumberFormat="1" applyFont="1" applyFill="1" applyBorder="1" applyAlignment="1">
      <alignment horizontal="center" vertical="center"/>
    </xf>
    <xf numFmtId="3" fontId="19" fillId="4" borderId="0" xfId="1" quotePrefix="1" applyNumberFormat="1" applyFont="1" applyFill="1" applyBorder="1" applyAlignment="1">
      <alignment horizontal="right" vertical="center" indent="1"/>
    </xf>
    <xf numFmtId="0" fontId="4" fillId="22" borderId="11" xfId="1" applyFont="1" applyFill="1" applyBorder="1" applyAlignment="1">
      <alignment horizontal="right" vertical="center" indent="1"/>
    </xf>
    <xf numFmtId="0" fontId="4" fillId="22" borderId="7" xfId="1" applyFont="1" applyFill="1" applyBorder="1" applyAlignment="1">
      <alignment horizontal="center" vertical="center"/>
    </xf>
    <xf numFmtId="10" fontId="19" fillId="4" borderId="1" xfId="6" applyNumberFormat="1" applyFont="1" applyFill="1" applyBorder="1" applyAlignment="1">
      <alignment horizontal="center" vertical="center"/>
    </xf>
    <xf numFmtId="3" fontId="19" fillId="4" borderId="0" xfId="1" applyNumberFormat="1" applyFont="1" applyFill="1" applyBorder="1" applyAlignment="1">
      <alignment horizontal="right" vertical="center" indent="1"/>
    </xf>
    <xf numFmtId="3" fontId="19" fillId="4" borderId="22" xfId="1" applyNumberFormat="1" applyFont="1" applyFill="1" applyBorder="1" applyAlignment="1">
      <alignment horizontal="right" vertical="center" indent="1"/>
    </xf>
    <xf numFmtId="10" fontId="19" fillId="4" borderId="23" xfId="6" applyNumberFormat="1" applyFont="1" applyFill="1" applyBorder="1" applyAlignment="1">
      <alignment horizontal="right" vertical="center" indent="1"/>
    </xf>
    <xf numFmtId="3" fontId="19" fillId="4" borderId="24" xfId="1" applyNumberFormat="1" applyFont="1" applyFill="1" applyBorder="1" applyAlignment="1">
      <alignment horizontal="right" vertical="center" indent="1"/>
    </xf>
    <xf numFmtId="10" fontId="19" fillId="4" borderId="25" xfId="6" applyNumberFormat="1" applyFont="1" applyFill="1" applyBorder="1" applyAlignment="1">
      <alignment horizontal="right" vertical="center" indent="1"/>
    </xf>
    <xf numFmtId="3" fontId="19" fillId="4" borderId="26" xfId="1" applyNumberFormat="1" applyFont="1" applyFill="1" applyBorder="1" applyAlignment="1">
      <alignment horizontal="right" vertical="center" indent="1"/>
    </xf>
    <xf numFmtId="10" fontId="19" fillId="4" borderId="27" xfId="6" applyNumberFormat="1" applyFont="1" applyFill="1" applyBorder="1" applyAlignment="1">
      <alignment horizontal="right" vertical="center" indent="1"/>
    </xf>
    <xf numFmtId="3" fontId="19" fillId="4" borderId="28" xfId="1" applyNumberFormat="1" applyFont="1" applyFill="1" applyBorder="1" applyAlignment="1">
      <alignment horizontal="right" vertical="center" indent="1"/>
    </xf>
    <xf numFmtId="10" fontId="19" fillId="4" borderId="29" xfId="6" applyNumberFormat="1" applyFont="1" applyFill="1" applyBorder="1" applyAlignment="1">
      <alignment horizontal="right" vertical="center" indent="1"/>
    </xf>
    <xf numFmtId="3" fontId="19" fillId="4" borderId="30" xfId="1" applyNumberFormat="1" applyFont="1" applyFill="1" applyBorder="1" applyAlignment="1">
      <alignment horizontal="right" vertical="center" indent="1"/>
    </xf>
    <xf numFmtId="10" fontId="19" fillId="4" borderId="31" xfId="6" applyNumberFormat="1" applyFont="1" applyFill="1" applyBorder="1" applyAlignment="1">
      <alignment horizontal="right" vertical="center" indent="1"/>
    </xf>
    <xf numFmtId="3" fontId="19" fillId="4" borderId="32" xfId="1" applyNumberFormat="1" applyFont="1" applyFill="1" applyBorder="1" applyAlignment="1">
      <alignment horizontal="right" vertical="center" indent="1"/>
    </xf>
    <xf numFmtId="10" fontId="19" fillId="4" borderId="33" xfId="6" applyNumberFormat="1" applyFont="1" applyFill="1" applyBorder="1" applyAlignment="1">
      <alignment horizontal="right" vertical="center" indent="1"/>
    </xf>
    <xf numFmtId="41" fontId="19" fillId="0" borderId="0" xfId="7" applyFont="1" applyAlignment="1">
      <alignment vertical="center"/>
    </xf>
    <xf numFmtId="184" fontId="0" fillId="7" borderId="4" xfId="0" applyNumberFormat="1" applyFill="1" applyBorder="1" applyAlignment="1">
      <alignment horizontal="left" vertical="center" indent="1"/>
    </xf>
    <xf numFmtId="0" fontId="4" fillId="2" borderId="0" xfId="0" applyFont="1" applyFill="1" applyBorder="1" applyAlignment="1">
      <alignment horizontal="left" vertical="center" indent="1"/>
    </xf>
    <xf numFmtId="0" fontId="4" fillId="2" borderId="0" xfId="0" applyFont="1" applyFill="1" applyBorder="1" applyAlignment="1">
      <alignment vertical="center"/>
    </xf>
    <xf numFmtId="0" fontId="4" fillId="2" borderId="2" xfId="0" applyFont="1" applyFill="1" applyBorder="1" applyAlignment="1">
      <alignment horizontal="left" vertical="center" indent="1"/>
    </xf>
    <xf numFmtId="0" fontId="4" fillId="2" borderId="2" xfId="0" applyFont="1" applyFill="1" applyBorder="1" applyAlignment="1">
      <alignment vertical="center"/>
    </xf>
    <xf numFmtId="0" fontId="0" fillId="4" borderId="5" xfId="0" applyFill="1" applyBorder="1" applyAlignment="1">
      <alignment horizontal="left" vertical="center" indent="1"/>
    </xf>
    <xf numFmtId="0" fontId="4" fillId="5" borderId="0" xfId="0" applyFont="1" applyFill="1" applyBorder="1" applyAlignment="1">
      <alignment vertical="center"/>
    </xf>
    <xf numFmtId="0" fontId="4" fillId="5" borderId="2" xfId="0" applyFont="1" applyFill="1" applyBorder="1" applyAlignment="1">
      <alignment vertical="center"/>
    </xf>
    <xf numFmtId="197" fontId="0" fillId="7" borderId="5" xfId="0" applyNumberFormat="1" applyFill="1" applyBorder="1" applyAlignment="1">
      <alignment horizontal="left" vertical="center" indent="1"/>
    </xf>
    <xf numFmtId="184" fontId="0" fillId="7" borderId="5" xfId="0" applyNumberFormat="1" applyFill="1" applyBorder="1" applyAlignment="1">
      <alignment horizontal="left" vertical="center" indent="1"/>
    </xf>
    <xf numFmtId="0" fontId="9" fillId="0" borderId="2" xfId="0" applyFont="1" applyBorder="1" applyAlignment="1">
      <alignment vertical="center"/>
    </xf>
    <xf numFmtId="0" fontId="4" fillId="18" borderId="7" xfId="0" applyFont="1" applyFill="1" applyBorder="1" applyAlignment="1">
      <alignment horizontal="left" vertical="center" indent="1"/>
    </xf>
    <xf numFmtId="0" fontId="4" fillId="18" borderId="7" xfId="0" applyFont="1" applyFill="1" applyBorder="1" applyAlignment="1">
      <alignment vertical="center"/>
    </xf>
    <xf numFmtId="0" fontId="4" fillId="18" borderId="0" xfId="0" applyFont="1" applyFill="1" applyBorder="1" applyAlignment="1">
      <alignment horizontal="left" vertical="center" indent="1"/>
    </xf>
    <xf numFmtId="0" fontId="4" fillId="18" borderId="0" xfId="0" applyFont="1" applyFill="1" applyBorder="1" applyAlignment="1">
      <alignment vertical="center"/>
    </xf>
    <xf numFmtId="0" fontId="4" fillId="18" borderId="2" xfId="0" applyFont="1" applyFill="1" applyBorder="1" applyAlignment="1">
      <alignment horizontal="left" vertical="center" indent="1"/>
    </xf>
    <xf numFmtId="0" fontId="4" fillId="18" borderId="2" xfId="0" applyFont="1" applyFill="1" applyBorder="1" applyAlignment="1">
      <alignment vertical="center"/>
    </xf>
    <xf numFmtId="9" fontId="0" fillId="4" borderId="4" xfId="0" applyNumberFormat="1" applyFill="1" applyBorder="1" applyAlignment="1">
      <alignment horizontal="left" vertical="center" indent="1"/>
    </xf>
    <xf numFmtId="188" fontId="0" fillId="4" borderId="5" xfId="0" applyNumberFormat="1" applyFill="1" applyBorder="1" applyAlignment="1">
      <alignment horizontal="left" vertical="center" indent="1"/>
    </xf>
    <xf numFmtId="184" fontId="0" fillId="7" borderId="10" xfId="0" applyNumberFormat="1" applyFill="1" applyBorder="1" applyAlignment="1">
      <alignment horizontal="left" vertical="center" indent="1"/>
    </xf>
    <xf numFmtId="3" fontId="0" fillId="7" borderId="4" xfId="0" applyNumberFormat="1" applyFill="1" applyBorder="1" applyAlignment="1">
      <alignment horizontal="left" vertical="center" indent="1"/>
    </xf>
    <xf numFmtId="3" fontId="0" fillId="4" borderId="4" xfId="0" applyNumberFormat="1" applyFill="1" applyBorder="1" applyAlignment="1">
      <alignment horizontal="left" vertical="center" indent="1"/>
    </xf>
    <xf numFmtId="0" fontId="32" fillId="0" borderId="0" xfId="0" applyFont="1" applyAlignment="1">
      <alignment vertical="center"/>
    </xf>
    <xf numFmtId="10" fontId="0" fillId="4" borderId="4" xfId="0" applyNumberFormat="1" applyFill="1" applyBorder="1" applyAlignment="1">
      <alignment horizontal="left" vertical="center" indent="1"/>
    </xf>
    <xf numFmtId="0" fontId="28" fillId="0" borderId="0" xfId="4" applyFont="1" applyFill="1" applyBorder="1" applyAlignment="1" applyProtection="1">
      <alignment vertical="center"/>
      <protection locked="0"/>
    </xf>
    <xf numFmtId="0" fontId="4" fillId="0" borderId="0" xfId="4" applyFont="1" applyFill="1" applyBorder="1" applyAlignment="1" applyProtection="1">
      <alignment horizontal="center" vertical="center"/>
      <protection locked="0"/>
    </xf>
    <xf numFmtId="0" fontId="10" fillId="0" borderId="0" xfId="4" applyFont="1" applyFill="1" applyBorder="1" applyAlignment="1" applyProtection="1">
      <alignment horizontal="center" vertical="center"/>
      <protection locked="0"/>
    </xf>
    <xf numFmtId="0" fontId="10" fillId="0" borderId="0" xfId="4" applyFont="1" applyFill="1" applyBorder="1" applyAlignment="1" applyProtection="1">
      <alignment horizontal="left" vertical="center" indent="1"/>
      <protection locked="0"/>
    </xf>
    <xf numFmtId="0" fontId="10" fillId="0" borderId="0" xfId="4" quotePrefix="1" applyFont="1" applyFill="1" applyBorder="1" applyAlignment="1" applyProtection="1">
      <alignment horizontal="left" vertical="center" indent="1"/>
      <protection locked="0"/>
    </xf>
    <xf numFmtId="191" fontId="10" fillId="0" borderId="0" xfId="4" quotePrefix="1" applyNumberFormat="1" applyFont="1" applyFill="1" applyBorder="1" applyAlignment="1" applyProtection="1">
      <alignment horizontal="left" vertical="center" indent="1"/>
      <protection locked="0"/>
    </xf>
    <xf numFmtId="184" fontId="10" fillId="4" borderId="0" xfId="4" applyNumberFormat="1" applyFont="1" applyFill="1" applyAlignment="1">
      <alignment horizontal="left" vertical="center" indent="1"/>
    </xf>
    <xf numFmtId="0" fontId="4" fillId="2" borderId="0" xfId="4" applyFont="1" applyFill="1" applyAlignment="1">
      <alignment horizontal="left" vertical="center" indent="1"/>
    </xf>
    <xf numFmtId="184" fontId="10" fillId="7" borderId="5" xfId="4" quotePrefix="1" applyNumberFormat="1" applyFont="1" applyFill="1" applyBorder="1" applyAlignment="1">
      <alignment horizontal="left" vertical="center" indent="1"/>
    </xf>
    <xf numFmtId="0" fontId="9" fillId="0" borderId="0" xfId="4" applyFont="1" applyAlignment="1">
      <alignment horizontal="center" vertical="center" wrapText="1"/>
    </xf>
    <xf numFmtId="0" fontId="10" fillId="14" borderId="34" xfId="4" applyFont="1" applyFill="1" applyBorder="1" applyAlignment="1" applyProtection="1">
      <alignment horizontal="left" vertical="center" indent="1"/>
      <protection locked="0"/>
    </xf>
    <xf numFmtId="0" fontId="10" fillId="14" borderId="35" xfId="4" applyFont="1" applyFill="1" applyBorder="1" applyAlignment="1" applyProtection="1">
      <alignment horizontal="left" vertical="center" indent="1"/>
      <protection locked="0"/>
    </xf>
    <xf numFmtId="0" fontId="10" fillId="14" borderId="36" xfId="4" applyFont="1" applyFill="1" applyBorder="1" applyAlignment="1" applyProtection="1">
      <alignment horizontal="left" vertical="center" indent="1"/>
      <protection locked="0"/>
    </xf>
    <xf numFmtId="0" fontId="10" fillId="14" borderId="37" xfId="4" applyFont="1" applyFill="1" applyBorder="1" applyAlignment="1" applyProtection="1">
      <alignment horizontal="left" vertical="center" indent="1"/>
      <protection locked="0"/>
    </xf>
    <xf numFmtId="0" fontId="10" fillId="14" borderId="38" xfId="4" applyFont="1" applyFill="1" applyBorder="1" applyAlignment="1" applyProtection="1">
      <alignment horizontal="right" vertical="center" indent="1"/>
      <protection locked="0"/>
    </xf>
    <xf numFmtId="0" fontId="10" fillId="14" borderId="39" xfId="4" applyFont="1" applyFill="1" applyBorder="1" applyAlignment="1" applyProtection="1">
      <alignment horizontal="left" vertical="center" indent="1"/>
      <protection locked="0"/>
    </xf>
    <xf numFmtId="0" fontId="10" fillId="14" borderId="40" xfId="4" applyFont="1" applyFill="1" applyBorder="1" applyAlignment="1" applyProtection="1">
      <alignment horizontal="right" vertical="center" indent="1"/>
      <protection locked="0"/>
    </xf>
    <xf numFmtId="0" fontId="10" fillId="14" borderId="41" xfId="4" applyFont="1" applyFill="1" applyBorder="1" applyAlignment="1" applyProtection="1">
      <alignment horizontal="left" vertical="center" indent="1"/>
      <protection locked="0"/>
    </xf>
    <xf numFmtId="0" fontId="10" fillId="14" borderId="42" xfId="4" applyFont="1" applyFill="1" applyBorder="1" applyAlignment="1" applyProtection="1">
      <alignment horizontal="right" vertical="center" indent="1"/>
      <protection locked="0"/>
    </xf>
    <xf numFmtId="0" fontId="4" fillId="2" borderId="0" xfId="2" applyFont="1" applyFill="1" applyAlignment="1">
      <alignment horizontal="left" vertical="center" indent="1"/>
    </xf>
    <xf numFmtId="198" fontId="1" fillId="4" borderId="4" xfId="2" applyNumberFormat="1" applyFill="1" applyBorder="1" applyAlignment="1">
      <alignment horizontal="left" vertical="center" indent="1"/>
    </xf>
    <xf numFmtId="0" fontId="1" fillId="4" borderId="4" xfId="2" quotePrefix="1" applyFill="1" applyBorder="1" applyAlignment="1">
      <alignment horizontal="left" vertical="center" indent="1"/>
    </xf>
    <xf numFmtId="0" fontId="9" fillId="0" borderId="0" xfId="2" quotePrefix="1" applyFont="1" applyAlignment="1">
      <alignment horizontal="right" vertical="center"/>
    </xf>
    <xf numFmtId="14" fontId="1" fillId="0" borderId="0" xfId="2" applyNumberFormat="1" applyAlignment="1">
      <alignment vertical="center"/>
    </xf>
    <xf numFmtId="0" fontId="12" fillId="0" borderId="0" xfId="2" applyFont="1" applyAlignment="1">
      <alignment vertical="center"/>
    </xf>
    <xf numFmtId="0" fontId="4" fillId="8" borderId="0" xfId="3" applyFont="1" applyFill="1" applyAlignment="1">
      <alignment horizontal="left" vertical="center" indent="1"/>
    </xf>
    <xf numFmtId="0" fontId="10" fillId="7" borderId="0" xfId="3" applyFont="1" applyFill="1" applyAlignment="1">
      <alignment horizontal="left" vertical="center" indent="1"/>
    </xf>
    <xf numFmtId="0" fontId="4" fillId="5" borderId="0" xfId="3" applyFont="1" applyFill="1" applyBorder="1" applyAlignment="1">
      <alignment horizontal="left" vertical="center" indent="1"/>
    </xf>
    <xf numFmtId="0" fontId="4" fillId="5" borderId="0" xfId="3" applyFont="1" applyFill="1" applyAlignment="1">
      <alignment horizontal="right" vertical="center" indent="1"/>
    </xf>
    <xf numFmtId="0" fontId="4" fillId="5" borderId="0" xfId="3" applyFont="1" applyFill="1" applyAlignment="1">
      <alignment vertical="center"/>
    </xf>
    <xf numFmtId="170" fontId="10" fillId="7" borderId="4" xfId="3" applyNumberFormat="1" applyFont="1" applyFill="1" applyBorder="1" applyAlignment="1">
      <alignment horizontal="left" vertical="center" indent="1"/>
    </xf>
    <xf numFmtId="184" fontId="10" fillId="7" borderId="4" xfId="3" applyNumberFormat="1" applyFont="1" applyFill="1" applyBorder="1" applyAlignment="1">
      <alignment horizontal="left" vertical="center" indent="1"/>
    </xf>
    <xf numFmtId="0" fontId="10" fillId="7" borderId="16" xfId="3" applyFont="1" applyFill="1" applyBorder="1" applyAlignment="1">
      <alignment horizontal="center" vertical="center"/>
    </xf>
    <xf numFmtId="0" fontId="10" fillId="7" borderId="18" xfId="3" applyFont="1" applyFill="1" applyBorder="1" applyAlignment="1">
      <alignment horizontal="center" vertical="center"/>
    </xf>
    <xf numFmtId="0" fontId="10" fillId="7" borderId="20" xfId="3" applyFont="1" applyFill="1" applyBorder="1" applyAlignment="1">
      <alignment horizontal="center" vertical="center"/>
    </xf>
    <xf numFmtId="1" fontId="10" fillId="0" borderId="0" xfId="3" applyNumberFormat="1" applyFont="1" applyAlignment="1">
      <alignment horizontal="center" vertical="center"/>
    </xf>
    <xf numFmtId="0" fontId="1" fillId="23" borderId="0" xfId="2" applyFill="1" applyAlignment="1">
      <alignment horizontal="center" vertical="center"/>
    </xf>
    <xf numFmtId="0" fontId="33" fillId="6" borderId="4" xfId="4" applyFont="1" applyFill="1" applyBorder="1" applyAlignment="1">
      <alignment horizontal="left" vertical="center" indent="1"/>
    </xf>
    <xf numFmtId="0" fontId="1" fillId="6" borderId="4" xfId="2" applyFill="1" applyBorder="1" applyAlignment="1">
      <alignment horizontal="left" vertical="center" indent="1"/>
    </xf>
    <xf numFmtId="0" fontId="4" fillId="2" borderId="2" xfId="2" applyFont="1" applyFill="1" applyBorder="1" applyAlignment="1">
      <alignment horizontal="center" vertical="center"/>
    </xf>
    <xf numFmtId="0" fontId="4" fillId="2" borderId="5" xfId="2" applyFont="1" applyFill="1" applyBorder="1" applyAlignment="1">
      <alignment horizontal="center" vertical="center"/>
    </xf>
    <xf numFmtId="0" fontId="7" fillId="0" borderId="0" xfId="2" applyFont="1" applyAlignment="1">
      <alignment vertical="center"/>
    </xf>
    <xf numFmtId="198" fontId="1" fillId="12" borderId="0" xfId="2" applyNumberFormat="1" applyFill="1" applyBorder="1" applyAlignment="1">
      <alignment horizontal="left" vertical="center" indent="1"/>
    </xf>
    <xf numFmtId="198" fontId="1" fillId="12" borderId="0" xfId="2" quotePrefix="1" applyNumberFormat="1" applyFill="1" applyBorder="1" applyAlignment="1">
      <alignment horizontal="left" vertical="center" indent="1"/>
    </xf>
    <xf numFmtId="0" fontId="26" fillId="0" borderId="0" xfId="3" applyFont="1" applyAlignment="1">
      <alignment horizontal="center" vertical="center"/>
    </xf>
    <xf numFmtId="0" fontId="11" fillId="0" borderId="0" xfId="3" applyFont="1" applyAlignment="1">
      <alignment vertical="center"/>
    </xf>
    <xf numFmtId="0" fontId="9" fillId="0" borderId="0" xfId="3" applyFont="1" applyAlignment="1">
      <alignment vertical="center"/>
    </xf>
    <xf numFmtId="14" fontId="19" fillId="0" borderId="0" xfId="1" applyNumberFormat="1" applyFont="1" applyAlignment="1">
      <alignment vertical="center"/>
    </xf>
    <xf numFmtId="4" fontId="19" fillId="0" borderId="0" xfId="1" applyNumberFormat="1" applyFont="1" applyAlignment="1">
      <alignment vertical="center"/>
    </xf>
    <xf numFmtId="0" fontId="19" fillId="4" borderId="0" xfId="1" applyFont="1" applyFill="1" applyBorder="1" applyAlignment="1">
      <alignment horizontal="right" vertical="center" indent="1"/>
    </xf>
    <xf numFmtId="0" fontId="19" fillId="4" borderId="1" xfId="1" applyFont="1" applyFill="1" applyBorder="1" applyAlignment="1">
      <alignment horizontal="left" vertical="center" indent="1"/>
    </xf>
    <xf numFmtId="0" fontId="0" fillId="4" borderId="1" xfId="1" applyFont="1" applyFill="1" applyBorder="1" applyAlignment="1">
      <alignment horizontal="left" vertical="center" indent="1"/>
    </xf>
    <xf numFmtId="199" fontId="19" fillId="4" borderId="1" xfId="1" applyNumberFormat="1" applyFont="1" applyFill="1" applyBorder="1" applyAlignment="1">
      <alignment horizontal="center" vertical="center"/>
    </xf>
    <xf numFmtId="0" fontId="28" fillId="0" borderId="0" xfId="1" applyFont="1" applyFill="1" applyBorder="1" applyAlignment="1">
      <alignment vertical="center"/>
    </xf>
    <xf numFmtId="41" fontId="19" fillId="0" borderId="0" xfId="7" applyFont="1" applyFill="1" applyBorder="1" applyAlignment="1">
      <alignment vertical="center"/>
    </xf>
    <xf numFmtId="0" fontId="19" fillId="0" borderId="0" xfId="1" applyFont="1" applyFill="1" applyBorder="1" applyAlignment="1">
      <alignment vertical="center"/>
    </xf>
    <xf numFmtId="0" fontId="4" fillId="0" borderId="0" xfId="1" applyFont="1" applyFill="1" applyBorder="1" applyAlignment="1">
      <alignment horizontal="center" vertical="center"/>
    </xf>
    <xf numFmtId="0" fontId="19" fillId="0" borderId="0" xfId="1" applyFont="1" applyFill="1" applyBorder="1" applyAlignment="1">
      <alignment horizontal="center" vertical="center"/>
    </xf>
    <xf numFmtId="0" fontId="19" fillId="0" borderId="0" xfId="7" applyNumberFormat="1" applyFont="1" applyFill="1" applyBorder="1" applyAlignment="1">
      <alignment horizontal="left" vertical="center" indent="2"/>
    </xf>
    <xf numFmtId="0" fontId="19" fillId="0" borderId="0" xfId="1" applyFont="1" applyFill="1" applyBorder="1" applyAlignment="1">
      <alignment horizontal="left" vertical="center" indent="2"/>
    </xf>
    <xf numFmtId="0" fontId="19" fillId="0" borderId="2" xfId="1" applyFont="1" applyBorder="1" applyAlignment="1">
      <alignment vertical="center"/>
    </xf>
    <xf numFmtId="0" fontId="12" fillId="0" borderId="0" xfId="1" applyFont="1" applyAlignment="1">
      <alignment vertical="center"/>
    </xf>
    <xf numFmtId="14" fontId="19" fillId="4" borderId="1" xfId="1" applyNumberFormat="1" applyFont="1" applyFill="1" applyBorder="1" applyAlignment="1">
      <alignment horizontal="center" vertical="center"/>
    </xf>
    <xf numFmtId="0" fontId="19" fillId="0" borderId="0" xfId="1" applyAlignment="1">
      <alignment vertical="center"/>
    </xf>
    <xf numFmtId="0" fontId="5" fillId="0" borderId="0" xfId="1" applyFont="1" applyAlignment="1">
      <alignment vertical="center"/>
    </xf>
    <xf numFmtId="0" fontId="4" fillId="22" borderId="0" xfId="1" applyFont="1" applyFill="1" applyBorder="1" applyAlignment="1">
      <alignment horizontal="center" vertical="center"/>
    </xf>
    <xf numFmtId="10" fontId="4" fillId="22" borderId="1" xfId="10" applyNumberFormat="1" applyFont="1" applyFill="1" applyBorder="1" applyAlignment="1">
      <alignment horizontal="center" vertical="center"/>
    </xf>
    <xf numFmtId="0" fontId="4" fillId="22" borderId="1" xfId="1" applyFont="1" applyFill="1" applyBorder="1" applyAlignment="1">
      <alignment horizontal="center" vertical="center"/>
    </xf>
    <xf numFmtId="0" fontId="4" fillId="2" borderId="2" xfId="1" applyFont="1" applyFill="1" applyBorder="1" applyAlignment="1">
      <alignment horizontal="left" vertical="center" indent="2"/>
    </xf>
    <xf numFmtId="0" fontId="4" fillId="2" borderId="2" xfId="1" applyFont="1" applyFill="1" applyBorder="1" applyAlignment="1">
      <alignment vertical="center"/>
    </xf>
    <xf numFmtId="0" fontId="4" fillId="0" borderId="2" xfId="1" applyFont="1" applyFill="1" applyBorder="1" applyAlignment="1">
      <alignment vertical="center"/>
    </xf>
    <xf numFmtId="0" fontId="19" fillId="0" borderId="2" xfId="1" applyBorder="1" applyAlignment="1">
      <alignment vertical="center"/>
    </xf>
    <xf numFmtId="0" fontId="19" fillId="4" borderId="0" xfId="1" applyFont="1" applyFill="1" applyBorder="1" applyAlignment="1">
      <alignment horizontal="left" vertical="center" indent="1"/>
    </xf>
    <xf numFmtId="200" fontId="19" fillId="4" borderId="1" xfId="1" applyNumberFormat="1" applyFont="1" applyFill="1" applyBorder="1" applyAlignment="1">
      <alignment horizontal="right" vertical="center" indent="1"/>
    </xf>
    <xf numFmtId="10" fontId="19" fillId="4" borderId="1" xfId="10" applyNumberFormat="1" applyFont="1" applyFill="1" applyBorder="1" applyAlignment="1">
      <alignment horizontal="right" vertical="center" indent="1"/>
    </xf>
    <xf numFmtId="0" fontId="19" fillId="0" borderId="0" xfId="1" applyFont="1" applyBorder="1" applyAlignment="1">
      <alignment vertical="center"/>
    </xf>
    <xf numFmtId="0" fontId="11" fillId="0" borderId="0" xfId="1" applyFont="1" applyAlignment="1">
      <alignment vertical="center"/>
    </xf>
    <xf numFmtId="0" fontId="19" fillId="4" borderId="0" xfId="1" applyFill="1" applyBorder="1" applyAlignment="1">
      <alignment horizontal="left" vertical="center" indent="1"/>
    </xf>
    <xf numFmtId="200" fontId="19" fillId="4" borderId="1" xfId="1" applyNumberFormat="1" applyFill="1" applyBorder="1" applyAlignment="1">
      <alignment horizontal="right" vertical="center" indent="1"/>
    </xf>
    <xf numFmtId="3" fontId="19" fillId="4" borderId="1" xfId="1" applyNumberFormat="1" applyFill="1" applyBorder="1" applyAlignment="1">
      <alignment horizontal="right" vertical="center" indent="1"/>
    </xf>
    <xf numFmtId="3" fontId="19" fillId="4" borderId="0" xfId="1" applyNumberFormat="1" applyFill="1" applyBorder="1" applyAlignment="1">
      <alignment horizontal="right" vertical="center" indent="1"/>
    </xf>
    <xf numFmtId="0" fontId="19" fillId="0" borderId="0" xfId="1" applyBorder="1" applyAlignment="1">
      <alignment vertical="center"/>
    </xf>
    <xf numFmtId="0" fontId="4" fillId="22" borderId="12" xfId="1" applyFont="1" applyFill="1" applyBorder="1" applyAlignment="1">
      <alignment horizontal="center" vertical="center"/>
    </xf>
    <xf numFmtId="0" fontId="4" fillId="22" borderId="43" xfId="1" applyFont="1" applyFill="1" applyBorder="1" applyAlignment="1">
      <alignment horizontal="center" vertical="center"/>
    </xf>
    <xf numFmtId="0" fontId="19" fillId="0" borderId="0" xfId="1" applyBorder="1" applyAlignment="1">
      <alignment horizontal="right" vertical="center" indent="1"/>
    </xf>
    <xf numFmtId="0" fontId="19" fillId="0" borderId="0" xfId="1" applyAlignment="1">
      <alignment horizontal="right" vertical="center" indent="1"/>
    </xf>
    <xf numFmtId="0" fontId="4" fillId="2" borderId="0" xfId="1" applyFont="1" applyFill="1" applyBorder="1" applyAlignment="1">
      <alignment horizontal="left" vertical="center" indent="1"/>
    </xf>
    <xf numFmtId="0" fontId="4" fillId="2" borderId="0" xfId="1" applyFont="1" applyFill="1" applyBorder="1" applyAlignment="1">
      <alignment vertical="center"/>
    </xf>
    <xf numFmtId="203" fontId="10" fillId="4" borderId="0" xfId="1" applyNumberFormat="1" applyFont="1" applyFill="1" applyBorder="1" applyAlignment="1">
      <alignment horizontal="center" vertical="center"/>
    </xf>
    <xf numFmtId="10" fontId="19" fillId="4" borderId="1" xfId="10" quotePrefix="1" applyNumberFormat="1" applyFont="1" applyFill="1" applyBorder="1" applyAlignment="1">
      <alignment horizontal="right" vertical="center" indent="1"/>
    </xf>
    <xf numFmtId="0" fontId="4" fillId="2" borderId="0" xfId="1" applyFont="1" applyFill="1" applyAlignment="1">
      <alignment vertical="center"/>
    </xf>
    <xf numFmtId="3" fontId="19" fillId="0" borderId="0" xfId="1" applyNumberFormat="1" applyFill="1" applyBorder="1" applyAlignment="1">
      <alignment horizontal="right" vertical="center" indent="1"/>
    </xf>
    <xf numFmtId="10" fontId="0" fillId="0" borderId="0" xfId="10" applyNumberFormat="1" applyFont="1" applyFill="1" applyBorder="1" applyAlignment="1">
      <alignment horizontal="right" vertical="center" indent="1"/>
    </xf>
    <xf numFmtId="3" fontId="19" fillId="4" borderId="4" xfId="1" applyNumberFormat="1" applyFill="1" applyBorder="1" applyAlignment="1">
      <alignment horizontal="right" vertical="center" indent="1"/>
    </xf>
    <xf numFmtId="0" fontId="0" fillId="4" borderId="0" xfId="1" applyFont="1" applyFill="1" applyAlignment="1">
      <alignment horizontal="left" vertical="center" indent="1"/>
    </xf>
    <xf numFmtId="3" fontId="19" fillId="4" borderId="44" xfId="1" applyNumberFormat="1" applyFill="1" applyBorder="1" applyAlignment="1">
      <alignment horizontal="right" vertical="center" indent="1"/>
    </xf>
    <xf numFmtId="10" fontId="0" fillId="4" borderId="17" xfId="10" applyNumberFormat="1" applyFont="1" applyFill="1" applyBorder="1" applyAlignment="1">
      <alignment horizontal="right" vertical="center" indent="1"/>
    </xf>
    <xf numFmtId="3" fontId="19" fillId="4" borderId="45" xfId="1" applyNumberFormat="1" applyFill="1" applyBorder="1" applyAlignment="1">
      <alignment horizontal="right" vertical="center" indent="1"/>
    </xf>
    <xf numFmtId="10" fontId="0" fillId="4" borderId="19" xfId="10" applyNumberFormat="1" applyFont="1" applyFill="1" applyBorder="1" applyAlignment="1">
      <alignment horizontal="right" vertical="center" indent="1"/>
    </xf>
    <xf numFmtId="3" fontId="19" fillId="4" borderId="46" xfId="1" applyNumberFormat="1" applyFill="1" applyBorder="1" applyAlignment="1">
      <alignment horizontal="right" vertical="center" indent="1"/>
    </xf>
    <xf numFmtId="10" fontId="0" fillId="4" borderId="21" xfId="10" applyNumberFormat="1" applyFont="1" applyFill="1" applyBorder="1" applyAlignment="1">
      <alignment horizontal="right" vertical="center" indent="1"/>
    </xf>
    <xf numFmtId="14" fontId="10" fillId="0" borderId="0" xfId="3" applyNumberFormat="1" applyFont="1" applyAlignment="1">
      <alignment vertical="center"/>
    </xf>
    <xf numFmtId="14" fontId="10" fillId="0" borderId="0" xfId="3" applyNumberFormat="1" applyFont="1" applyAlignment="1">
      <alignment horizontal="left" vertical="center"/>
    </xf>
    <xf numFmtId="14" fontId="1" fillId="12" borderId="0" xfId="2" applyNumberFormat="1" applyFill="1" applyBorder="1" applyAlignment="1">
      <alignment horizontal="left" vertical="center" indent="1"/>
    </xf>
    <xf numFmtId="14" fontId="1" fillId="12" borderId="0" xfId="2" quotePrefix="1" applyNumberFormat="1" applyFill="1" applyBorder="1" applyAlignment="1">
      <alignment horizontal="left" vertical="center" indent="1"/>
    </xf>
    <xf numFmtId="0" fontId="4" fillId="11" borderId="5" xfId="0" applyFont="1" applyFill="1" applyBorder="1" applyAlignment="1">
      <alignment horizontal="center" vertical="center"/>
    </xf>
    <xf numFmtId="0" fontId="4" fillId="11" borderId="2"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0" xfId="0" applyFont="1" applyFill="1" applyAlignment="1">
      <alignment horizontal="center" vertical="center"/>
    </xf>
    <xf numFmtId="0" fontId="4" fillId="9" borderId="0" xfId="0" applyFont="1" applyFill="1" applyAlignment="1">
      <alignment horizontal="center" vertical="center"/>
    </xf>
    <xf numFmtId="0" fontId="4" fillId="9" borderId="0" xfId="0" applyFont="1" applyFill="1" applyBorder="1" applyAlignment="1">
      <alignment horizontal="center" vertical="center"/>
    </xf>
    <xf numFmtId="0" fontId="4" fillId="9" borderId="2" xfId="0" applyFont="1" applyFill="1" applyBorder="1" applyAlignment="1">
      <alignment horizontal="center" vertical="center"/>
    </xf>
    <xf numFmtId="0" fontId="4" fillId="9" borderId="1" xfId="0" applyFont="1" applyFill="1" applyBorder="1" applyAlignment="1">
      <alignment horizontal="center" vertical="center"/>
    </xf>
    <xf numFmtId="0" fontId="4" fillId="9" borderId="3" xfId="0" applyFont="1" applyFill="1" applyBorder="1" applyAlignment="1">
      <alignment horizontal="center" vertical="center"/>
    </xf>
    <xf numFmtId="14" fontId="0" fillId="4" borderId="4" xfId="0" applyNumberFormat="1" applyFill="1" applyBorder="1" applyAlignment="1">
      <alignment horizontal="left" vertical="center" indent="1"/>
    </xf>
    <xf numFmtId="14" fontId="0" fillId="4" borderId="0" xfId="0" applyNumberFormat="1" applyFill="1" applyBorder="1" applyAlignment="1">
      <alignment horizontal="left" vertical="center" indent="1"/>
    </xf>
    <xf numFmtId="0" fontId="4" fillId="2" borderId="5" xfId="0" applyFont="1" applyFill="1" applyBorder="1" applyAlignment="1">
      <alignment horizontal="center" vertical="center"/>
    </xf>
    <xf numFmtId="0" fontId="4" fillId="2" borderId="13" xfId="0" applyFont="1" applyFill="1" applyBorder="1" applyAlignment="1">
      <alignment horizontal="center" vertical="center"/>
    </xf>
    <xf numFmtId="0" fontId="4" fillId="2" borderId="2" xfId="0" applyFont="1" applyFill="1" applyBorder="1" applyAlignment="1">
      <alignment horizontal="center" vertical="center"/>
    </xf>
    <xf numFmtId="0" fontId="4" fillId="9" borderId="5"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9" borderId="14" xfId="0" applyFont="1" applyFill="1" applyBorder="1" applyAlignment="1">
      <alignment horizontal="center" vertical="center"/>
    </xf>
    <xf numFmtId="0" fontId="4" fillId="9" borderId="15" xfId="0" applyFont="1" applyFill="1" applyBorder="1" applyAlignment="1">
      <alignment horizontal="center" vertical="center"/>
    </xf>
    <xf numFmtId="0" fontId="4" fillId="9" borderId="12" xfId="0" applyFont="1" applyFill="1" applyBorder="1" applyAlignment="1">
      <alignment horizontal="center" vertical="center" wrapText="1"/>
    </xf>
    <xf numFmtId="0" fontId="4" fillId="9" borderId="13" xfId="0" applyFont="1" applyFill="1" applyBorder="1" applyAlignment="1">
      <alignment horizontal="center" vertical="center" wrapText="1"/>
    </xf>
    <xf numFmtId="0" fontId="4" fillId="2" borderId="12" xfId="0" applyFont="1" applyFill="1" applyBorder="1" applyAlignment="1">
      <alignment horizontal="center" vertical="center"/>
    </xf>
    <xf numFmtId="0" fontId="4" fillId="9" borderId="2" xfId="0" applyFont="1" applyFill="1" applyBorder="1" applyAlignment="1">
      <alignment horizontal="right" vertical="center" indent="1"/>
    </xf>
    <xf numFmtId="0" fontId="4" fillId="9" borderId="13" xfId="0" applyFont="1" applyFill="1" applyBorder="1" applyAlignment="1">
      <alignment horizontal="right" vertical="center" indent="1"/>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6" fillId="2" borderId="0" xfId="0" applyFont="1" applyFill="1" applyAlignment="1">
      <alignment horizontal="center" vertical="center"/>
    </xf>
    <xf numFmtId="0" fontId="8" fillId="14" borderId="0" xfId="0" applyFont="1" applyFill="1" applyAlignment="1">
      <alignment horizontal="center" vertical="center" wrapText="1"/>
    </xf>
    <xf numFmtId="0" fontId="4" fillId="8" borderId="4" xfId="0" applyFont="1" applyFill="1" applyBorder="1" applyAlignment="1">
      <alignment horizontal="center" vertical="center"/>
    </xf>
    <xf numFmtId="0" fontId="4" fillId="8" borderId="0" xfId="0" applyFont="1" applyFill="1" applyAlignment="1">
      <alignment horizontal="center" vertical="center"/>
    </xf>
    <xf numFmtId="0" fontId="4" fillId="8" borderId="1" xfId="0" applyFont="1" applyFill="1" applyBorder="1" applyAlignment="1">
      <alignment horizontal="center" vertical="center"/>
    </xf>
    <xf numFmtId="0" fontId="4" fillId="11" borderId="0" xfId="0" applyFont="1" applyFill="1" applyAlignment="1">
      <alignment horizontal="center" vertical="center"/>
    </xf>
    <xf numFmtId="0" fontId="4" fillId="11" borderId="1" xfId="0" applyFont="1" applyFill="1" applyBorder="1" applyAlignment="1">
      <alignment horizontal="center" vertical="center"/>
    </xf>
    <xf numFmtId="0" fontId="4" fillId="11" borderId="3" xfId="0" applyFont="1" applyFill="1" applyBorder="1" applyAlignment="1">
      <alignment horizontal="center" vertical="center"/>
    </xf>
    <xf numFmtId="0" fontId="4" fillId="9" borderId="4" xfId="0" applyFont="1" applyFill="1" applyBorder="1" applyAlignment="1">
      <alignment horizontal="center" vertical="center"/>
    </xf>
    <xf numFmtId="0" fontId="4" fillId="5" borderId="6" xfId="0" applyFont="1" applyFill="1" applyBorder="1" applyAlignment="1">
      <alignment horizontal="center" vertical="center"/>
    </xf>
    <xf numFmtId="0" fontId="4" fillId="5" borderId="15" xfId="0" applyFont="1" applyFill="1" applyBorder="1" applyAlignment="1">
      <alignment horizontal="center" vertical="center"/>
    </xf>
    <xf numFmtId="0" fontId="0" fillId="6" borderId="0" xfId="0" applyFill="1" applyAlignment="1">
      <alignment horizontal="center" vertical="center" wrapText="1"/>
    </xf>
    <xf numFmtId="0" fontId="8" fillId="6" borderId="7" xfId="0" applyFont="1" applyFill="1" applyBorder="1" applyAlignment="1">
      <alignment horizontal="center" vertical="center" wrapText="1"/>
    </xf>
    <xf numFmtId="0" fontId="4" fillId="2" borderId="0" xfId="4" applyFont="1" applyFill="1" applyBorder="1" applyAlignment="1" applyProtection="1">
      <alignment horizontal="center" vertical="center"/>
      <protection hidden="1"/>
    </xf>
    <xf numFmtId="0" fontId="4" fillId="2" borderId="12" xfId="4" applyFont="1" applyFill="1" applyBorder="1" applyAlignment="1" applyProtection="1">
      <alignment horizontal="center" vertical="center"/>
      <protection hidden="1"/>
    </xf>
    <xf numFmtId="0" fontId="4" fillId="2" borderId="7" xfId="4" applyFont="1" applyFill="1" applyBorder="1" applyAlignment="1" applyProtection="1">
      <alignment horizontal="center" vertical="center"/>
      <protection hidden="1"/>
    </xf>
    <xf numFmtId="0" fontId="4" fillId="8" borderId="7" xfId="4" applyFont="1" applyFill="1" applyBorder="1" applyAlignment="1">
      <alignment horizontal="center" vertical="center" wrapText="1"/>
    </xf>
    <xf numFmtId="0" fontId="4" fillId="8" borderId="2" xfId="4" applyFont="1" applyFill="1" applyBorder="1" applyAlignment="1">
      <alignment horizontal="center" vertical="center" wrapText="1"/>
    </xf>
    <xf numFmtId="0" fontId="10" fillId="7" borderId="4" xfId="4" applyFont="1" applyFill="1" applyBorder="1" applyAlignment="1" applyProtection="1">
      <alignment horizontal="left" vertical="center" indent="1"/>
      <protection locked="0"/>
    </xf>
    <xf numFmtId="0" fontId="10" fillId="7" borderId="0" xfId="4" applyFont="1" applyFill="1" applyBorder="1" applyAlignment="1" applyProtection="1">
      <alignment horizontal="left" vertical="center" indent="1"/>
      <protection locked="0"/>
    </xf>
    <xf numFmtId="0" fontId="10" fillId="23" borderId="4" xfId="4" applyFont="1" applyFill="1" applyBorder="1" applyAlignment="1" applyProtection="1">
      <alignment horizontal="left" vertical="center" indent="1"/>
      <protection locked="0"/>
    </xf>
    <xf numFmtId="0" fontId="10" fillId="23" borderId="0" xfId="4" applyFont="1" applyFill="1" applyBorder="1" applyAlignment="1" applyProtection="1">
      <alignment horizontal="left" vertical="center" indent="1"/>
      <protection locked="0"/>
    </xf>
    <xf numFmtId="0" fontId="10" fillId="7" borderId="4" xfId="4" applyFont="1" applyFill="1" applyBorder="1" applyAlignment="1">
      <alignment horizontal="left" vertical="center" indent="1"/>
    </xf>
    <xf numFmtId="0" fontId="10" fillId="7" borderId="0" xfId="4" applyFont="1" applyFill="1" applyBorder="1" applyAlignment="1">
      <alignment horizontal="left" vertical="center" indent="1"/>
    </xf>
    <xf numFmtId="184" fontId="10" fillId="7" borderId="4" xfId="4" applyNumberFormat="1" applyFont="1" applyFill="1" applyBorder="1" applyAlignment="1">
      <alignment horizontal="left" vertical="center" indent="1"/>
    </xf>
    <xf numFmtId="184" fontId="10" fillId="7" borderId="0" xfId="4" applyNumberFormat="1" applyFont="1" applyFill="1" applyBorder="1" applyAlignment="1">
      <alignment horizontal="left" vertical="center" indent="1"/>
    </xf>
    <xf numFmtId="184" fontId="10" fillId="23" borderId="4" xfId="4" applyNumberFormat="1" applyFont="1" applyFill="1" applyBorder="1" applyAlignment="1" applyProtection="1">
      <alignment horizontal="left" vertical="center" indent="1"/>
      <protection locked="0"/>
    </xf>
    <xf numFmtId="184" fontId="10" fillId="23" borderId="0" xfId="4" applyNumberFormat="1" applyFont="1" applyFill="1" applyBorder="1" applyAlignment="1" applyProtection="1">
      <alignment horizontal="left" vertical="center" indent="1"/>
      <protection locked="0"/>
    </xf>
    <xf numFmtId="195" fontId="10" fillId="7" borderId="4" xfId="4" applyNumberFormat="1" applyFont="1" applyFill="1" applyBorder="1" applyAlignment="1">
      <alignment horizontal="left" vertical="center" indent="1"/>
    </xf>
    <xf numFmtId="195" fontId="10" fillId="7" borderId="0" xfId="4" applyNumberFormat="1" applyFont="1" applyFill="1" applyBorder="1" applyAlignment="1">
      <alignment horizontal="left" vertical="center" indent="1"/>
    </xf>
    <xf numFmtId="193" fontId="10" fillId="23" borderId="4" xfId="4" applyNumberFormat="1" applyFont="1" applyFill="1" applyBorder="1" applyAlignment="1" applyProtection="1">
      <alignment horizontal="left" vertical="center" indent="7"/>
      <protection locked="0"/>
    </xf>
    <xf numFmtId="193" fontId="10" fillId="23" borderId="0" xfId="4" applyNumberFormat="1" applyFont="1" applyFill="1" applyBorder="1" applyAlignment="1" applyProtection="1">
      <alignment horizontal="left" vertical="center" indent="7"/>
      <protection locked="0"/>
    </xf>
    <xf numFmtId="184" fontId="10" fillId="7" borderId="5" xfId="4" applyNumberFormat="1" applyFont="1" applyFill="1" applyBorder="1" applyAlignment="1">
      <alignment horizontal="left" vertical="center" indent="1"/>
    </xf>
    <xf numFmtId="184" fontId="10" fillId="7" borderId="2" xfId="4" applyNumberFormat="1" applyFont="1" applyFill="1" applyBorder="1" applyAlignment="1">
      <alignment horizontal="left" vertical="center" indent="1"/>
    </xf>
    <xf numFmtId="184" fontId="10" fillId="23" borderId="5" xfId="4" applyNumberFormat="1" applyFont="1" applyFill="1" applyBorder="1" applyAlignment="1" applyProtection="1">
      <alignment horizontal="left" vertical="center" indent="1"/>
      <protection locked="0"/>
    </xf>
    <xf numFmtId="184" fontId="10" fillId="23" borderId="2" xfId="4" applyNumberFormat="1" applyFont="1" applyFill="1" applyBorder="1" applyAlignment="1" applyProtection="1">
      <alignment horizontal="left" vertical="center" indent="1"/>
      <protection locked="0"/>
    </xf>
    <xf numFmtId="184" fontId="10" fillId="4" borderId="4" xfId="4" applyNumberFormat="1" applyFont="1" applyFill="1" applyBorder="1" applyAlignment="1">
      <alignment horizontal="left" vertical="center" indent="1"/>
    </xf>
    <xf numFmtId="184" fontId="10" fillId="4" borderId="0" xfId="4" applyNumberFormat="1" applyFont="1" applyFill="1" applyBorder="1" applyAlignment="1">
      <alignment horizontal="left" vertical="center" indent="1"/>
    </xf>
    <xf numFmtId="0" fontId="4" fillId="9" borderId="0" xfId="4" applyFont="1" applyFill="1" applyBorder="1" applyAlignment="1" applyProtection="1">
      <alignment horizontal="center" vertical="center"/>
      <protection hidden="1"/>
    </xf>
    <xf numFmtId="184" fontId="10" fillId="7" borderId="0" xfId="4" applyNumberFormat="1" applyFont="1" applyFill="1" applyBorder="1" applyAlignment="1" applyProtection="1">
      <alignment horizontal="left" vertical="center" indent="1"/>
      <protection locked="0"/>
    </xf>
    <xf numFmtId="191" fontId="10" fillId="7" borderId="0" xfId="4" applyNumberFormat="1" applyFont="1" applyFill="1" applyBorder="1" applyAlignment="1" applyProtection="1">
      <alignment horizontal="left" vertical="center" indent="1"/>
      <protection locked="0"/>
    </xf>
    <xf numFmtId="0" fontId="4" fillId="11" borderId="7" xfId="2" applyFont="1" applyFill="1" applyBorder="1" applyAlignment="1">
      <alignment horizontal="center" vertical="center"/>
    </xf>
    <xf numFmtId="0" fontId="4" fillId="11" borderId="11" xfId="2" applyFont="1" applyFill="1" applyBorder="1" applyAlignment="1">
      <alignment horizontal="center" vertical="center"/>
    </xf>
    <xf numFmtId="0" fontId="1" fillId="4" borderId="4" xfId="2" quotePrefix="1" applyFill="1" applyBorder="1" applyAlignment="1">
      <alignment horizontal="left" vertical="center" wrapText="1" indent="1"/>
    </xf>
    <xf numFmtId="0" fontId="1" fillId="4" borderId="0" xfId="2" quotePrefix="1" applyFill="1" applyBorder="1" applyAlignment="1">
      <alignment horizontal="left" vertical="center" wrapText="1" indent="1"/>
    </xf>
    <xf numFmtId="0" fontId="1" fillId="3" borderId="4" xfId="5" applyFill="1" applyBorder="1" applyAlignment="1">
      <alignment horizontal="left" vertical="center" wrapText="1" indent="1"/>
    </xf>
    <xf numFmtId="0" fontId="1" fillId="3" borderId="12" xfId="5" applyFill="1" applyBorder="1" applyAlignment="1">
      <alignment horizontal="left" vertical="center" wrapText="1" indent="1"/>
    </xf>
    <xf numFmtId="0" fontId="1" fillId="3" borderId="0" xfId="5" applyFill="1" applyAlignment="1">
      <alignment horizontal="left" vertical="center" wrapText="1" indent="1"/>
    </xf>
    <xf numFmtId="0" fontId="23" fillId="0" borderId="0" xfId="5" applyFont="1" applyAlignment="1">
      <alignment horizontal="center" vertical="center" wrapText="1"/>
    </xf>
    <xf numFmtId="0" fontId="4" fillId="2" borderId="5" xfId="5" applyFont="1" applyFill="1" applyBorder="1" applyAlignment="1">
      <alignment horizontal="center" vertical="center"/>
    </xf>
    <xf numFmtId="0" fontId="4" fillId="2" borderId="13" xfId="5" applyFont="1" applyFill="1" applyBorder="1" applyAlignment="1">
      <alignment horizontal="center" vertical="center"/>
    </xf>
    <xf numFmtId="0" fontId="1" fillId="3" borderId="4" xfId="5" quotePrefix="1" applyFill="1" applyBorder="1" applyAlignment="1">
      <alignment horizontal="left" vertical="center" wrapText="1" indent="1"/>
    </xf>
    <xf numFmtId="0" fontId="1" fillId="4" borderId="4" xfId="5" applyFill="1" applyBorder="1" applyAlignment="1">
      <alignment horizontal="left" vertical="center" wrapText="1" indent="1"/>
    </xf>
    <xf numFmtId="0" fontId="1" fillId="4" borderId="12" xfId="5" applyFill="1" applyBorder="1" applyAlignment="1">
      <alignment horizontal="left" vertical="center" wrapText="1" indent="1"/>
    </xf>
    <xf numFmtId="0" fontId="1" fillId="4" borderId="0" xfId="5" applyFill="1" applyAlignment="1">
      <alignment horizontal="left" vertical="center" wrapText="1" indent="1"/>
    </xf>
    <xf numFmtId="41" fontId="4" fillId="0" borderId="0" xfId="7" applyFont="1" applyFill="1" applyBorder="1" applyAlignment="1">
      <alignment horizontal="center" vertical="center"/>
    </xf>
    <xf numFmtId="0" fontId="4" fillId="5" borderId="2" xfId="1" applyFont="1" applyFill="1" applyBorder="1" applyAlignment="1">
      <alignment horizontal="center" vertical="center"/>
    </xf>
    <xf numFmtId="184" fontId="11" fillId="4" borderId="5" xfId="1" applyNumberFormat="1" applyFont="1" applyFill="1" applyBorder="1" applyAlignment="1">
      <alignment horizontal="left" vertical="center" indent="1"/>
    </xf>
    <xf numFmtId="184" fontId="11" fillId="4" borderId="2" xfId="1" applyNumberFormat="1" applyFont="1" applyFill="1" applyBorder="1" applyAlignment="1">
      <alignment horizontal="left" vertical="center" indent="1"/>
    </xf>
    <xf numFmtId="0" fontId="12" fillId="0" borderId="0" xfId="1" applyFont="1" applyAlignment="1">
      <alignment horizontal="center" vertical="center"/>
    </xf>
    <xf numFmtId="0" fontId="10" fillId="4" borderId="0" xfId="1" applyFont="1" applyFill="1" applyBorder="1" applyAlignment="1">
      <alignment horizontal="center" vertical="center"/>
    </xf>
    <xf numFmtId="201" fontId="11" fillId="4" borderId="6" xfId="1" applyNumberFormat="1" applyFont="1" applyFill="1" applyBorder="1" applyAlignment="1">
      <alignment horizontal="center" vertical="center"/>
    </xf>
    <xf numFmtId="202" fontId="11" fillId="4" borderId="6" xfId="1" applyNumberFormat="1" applyFont="1" applyFill="1" applyBorder="1" applyAlignment="1">
      <alignment horizontal="center" vertical="center"/>
    </xf>
    <xf numFmtId="0" fontId="34" fillId="0" borderId="0" xfId="1" applyFont="1" applyAlignment="1">
      <alignment horizontal="center" vertical="center"/>
    </xf>
    <xf numFmtId="3" fontId="34" fillId="0" borderId="0" xfId="1" applyNumberFormat="1" applyFont="1" applyFill="1" applyBorder="1" applyAlignment="1">
      <alignment horizontal="center" vertical="center"/>
    </xf>
    <xf numFmtId="0" fontId="0" fillId="0" borderId="0" xfId="0" applyAlignment="1">
      <alignment horizontal="right" vertical="center"/>
    </xf>
    <xf numFmtId="0" fontId="0" fillId="0" borderId="0" xfId="0" applyAlignment="1">
      <alignment horizontal="left" vertical="center"/>
    </xf>
  </cellXfs>
  <cellStyles count="11">
    <cellStyle name="Comma [0] 2" xfId="7"/>
    <cellStyle name="Normal" xfId="0" builtinId="0"/>
    <cellStyle name="Normal 2" xfId="1"/>
    <cellStyle name="Normal 2 2" xfId="4"/>
    <cellStyle name="Normal 3" xfId="8"/>
    <cellStyle name="Normal 3 2" xfId="9"/>
    <cellStyle name="Normal 6" xfId="2"/>
    <cellStyle name="Normal 8" xfId="5"/>
    <cellStyle name="Normal_BAB10B" xfId="3"/>
    <cellStyle name="Percent 2" xfId="10"/>
    <cellStyle name="Percent 3" xfId="6"/>
  </cellStyles>
  <dxfs count="10">
    <dxf>
      <font>
        <b/>
        <i val="0"/>
        <color theme="0"/>
      </font>
      <fill>
        <patternFill>
          <bgColor rgb="FFFF0000"/>
        </patternFill>
      </fill>
    </dxf>
    <dxf>
      <fill>
        <patternFill>
          <bgColor theme="8" tint="0.59996337778862885"/>
        </patternFill>
      </fill>
      <border>
        <left style="thin">
          <color theme="1" tint="0.499984740745262"/>
        </left>
        <right style="thin">
          <color theme="1" tint="0.499984740745262"/>
        </right>
        <top style="thin">
          <color theme="1" tint="0.499984740745262"/>
        </top>
        <bottom style="thin">
          <color theme="1" tint="0.499984740745262"/>
        </bottom>
        <vertical/>
        <horizontal/>
      </border>
    </dxf>
    <dxf>
      <font>
        <b/>
        <i/>
        <color rgb="FFFFFF00"/>
      </font>
      <fill>
        <patternFill>
          <bgColor theme="1"/>
        </patternFill>
      </fill>
    </dxf>
    <dxf>
      <font>
        <b/>
        <i/>
        <color rgb="FFFFFF00"/>
      </font>
      <fill>
        <patternFill>
          <bgColor theme="1"/>
        </patternFill>
      </fill>
    </dxf>
    <dxf>
      <border>
        <left style="thin">
          <color theme="1" tint="0.499984740745262"/>
        </left>
        <right style="thin">
          <color theme="1" tint="0.499984740745262"/>
        </right>
        <top style="thin">
          <color theme="1" tint="0.499984740745262"/>
        </top>
        <bottom style="thin">
          <color theme="1" tint="0.499984740745262"/>
        </bottom>
        <vertical/>
        <horizontal/>
      </border>
    </dxf>
    <dxf>
      <border>
        <left style="thin">
          <color theme="1" tint="0.499984740745262"/>
        </left>
        <right style="thin">
          <color theme="1" tint="0.499984740745262"/>
        </right>
        <top style="thin">
          <color theme="1" tint="0.499984740745262"/>
        </top>
        <bottom style="thin">
          <color theme="1" tint="0.499984740745262"/>
        </bottom>
        <vertical/>
        <horizontal/>
      </border>
    </dxf>
    <dxf>
      <font>
        <b/>
        <i val="0"/>
        <color theme="0"/>
      </font>
      <fill>
        <patternFill>
          <bgColor rgb="FFFF0000"/>
        </patternFill>
      </fill>
    </dxf>
    <dxf>
      <fill>
        <patternFill>
          <bgColor theme="8" tint="0.59996337778862885"/>
        </patternFill>
      </fill>
      <border>
        <left style="thin">
          <color theme="1" tint="0.499984740745262"/>
        </left>
        <right style="thin">
          <color theme="1" tint="0.499984740745262"/>
        </right>
        <top style="thin">
          <color theme="1" tint="0.499984740745262"/>
        </top>
        <bottom style="thin">
          <color theme="1" tint="0.499984740745262"/>
        </bottom>
        <vertical/>
        <horizontal/>
      </border>
    </dxf>
    <dxf>
      <font>
        <b/>
        <i val="0"/>
        <color theme="0"/>
      </font>
      <fill>
        <patternFill>
          <bgColor rgb="FFFF0000"/>
        </patternFill>
      </fill>
      <border>
        <top style="thin">
          <color theme="0"/>
        </top>
        <bottom style="thin">
          <color theme="0"/>
        </bottom>
        <vertical/>
        <horizontal/>
      </border>
    </dxf>
    <dxf>
      <font>
        <b/>
        <i val="0"/>
        <color theme="0"/>
      </font>
      <fill>
        <patternFill>
          <bgColor rgb="FFFF0000"/>
        </patternFill>
      </fill>
      <border>
        <top style="thin">
          <color theme="0"/>
        </top>
        <bottom style="thin">
          <color theme="0"/>
        </bottom>
        <vertical/>
        <horizontal/>
      </border>
    </dxf>
  </dxfs>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KASUS15!$J$2</c:f>
          <c:strCache>
            <c:ptCount val="1"/>
            <c:pt idx="0">
              <c:v>JASA PERBAIKAN MESIN</c:v>
            </c:pt>
          </c:strCache>
        </c:strRef>
      </c:tx>
      <c:layout/>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id-ID"/>
        </a:p>
      </c:txPr>
    </c:title>
    <c:autoTitleDeleted val="0"/>
    <c:plotArea>
      <c:layout/>
      <c:barChart>
        <c:barDir val="col"/>
        <c:grouping val="clustered"/>
        <c:varyColors val="0"/>
        <c:ser>
          <c:idx val="1"/>
          <c:order val="1"/>
          <c:tx>
            <c:strRef>
              <c:f>KASUS15!$N$3</c:f>
              <c:strCache>
                <c:ptCount val="1"/>
                <c:pt idx="0">
                  <c:v>Biaya</c:v>
                </c:pt>
              </c:strCache>
            </c:strRef>
          </c:tx>
          <c:spPr>
            <a:gradFill rotWithShape="1">
              <a:gsLst>
                <a:gs pos="0">
                  <a:schemeClr val="accent2">
                    <a:shade val="51000"/>
                    <a:satMod val="130000"/>
                  </a:schemeClr>
                </a:gs>
                <a:gs pos="80000">
                  <a:schemeClr val="accent2">
                    <a:shade val="93000"/>
                    <a:satMod val="130000"/>
                  </a:schemeClr>
                </a:gs>
                <a:gs pos="100000">
                  <a:schemeClr val="accent2">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KASUS15!$K$4:$K$11</c:f>
              <c:strCache>
                <c:ptCount val="8"/>
                <c:pt idx="0">
                  <c:v>Pembongkaran</c:v>
                </c:pt>
                <c:pt idx="1">
                  <c:v>Perbaikan Bagian A</c:v>
                </c:pt>
                <c:pt idx="2">
                  <c:v>Perbaikan Bagian B</c:v>
                </c:pt>
                <c:pt idx="3">
                  <c:v>Perbaikan Bagian C</c:v>
                </c:pt>
                <c:pt idx="4">
                  <c:v>Perbaikan Bagian D</c:v>
                </c:pt>
                <c:pt idx="5">
                  <c:v>Perakitan dan Tes</c:v>
                </c:pt>
                <c:pt idx="6">
                  <c:v>Pemasangan</c:v>
                </c:pt>
                <c:pt idx="7">
                  <c:v>Uji Coba</c:v>
                </c:pt>
              </c:strCache>
            </c:strRef>
          </c:cat>
          <c:val>
            <c:numRef>
              <c:f>KASUS15!$N$4:$N$11</c:f>
              <c:numCache>
                <c:formatCode>#,##0\ \ </c:formatCode>
                <c:ptCount val="8"/>
                <c:pt idx="0">
                  <c:v>0</c:v>
                </c:pt>
                <c:pt idx="1">
                  <c:v>0</c:v>
                </c:pt>
                <c:pt idx="2">
                  <c:v>0</c:v>
                </c:pt>
                <c:pt idx="3">
                  <c:v>0</c:v>
                </c:pt>
                <c:pt idx="4">
                  <c:v>0</c:v>
                </c:pt>
                <c:pt idx="5">
                  <c:v>0</c:v>
                </c:pt>
                <c:pt idx="6">
                  <c:v>0</c:v>
                </c:pt>
                <c:pt idx="7">
                  <c:v>0</c:v>
                </c:pt>
              </c:numCache>
            </c:numRef>
          </c:val>
          <c:extLst xmlns:c16r2="http://schemas.microsoft.com/office/drawing/2015/06/chart">
            <c:ext xmlns:c16="http://schemas.microsoft.com/office/drawing/2014/chart" uri="{C3380CC4-5D6E-409C-BE32-E72D297353CC}">
              <c16:uniqueId val="{00000001-71E9-4AC1-8CA6-3E9AF9078A38}"/>
            </c:ext>
          </c:extLst>
        </c:ser>
        <c:dLbls>
          <c:showLegendKey val="0"/>
          <c:showVal val="0"/>
          <c:showCatName val="0"/>
          <c:showSerName val="0"/>
          <c:showPercent val="0"/>
          <c:showBubbleSize val="0"/>
        </c:dLbls>
        <c:gapWidth val="109"/>
        <c:axId val="510964032"/>
        <c:axId val="510964424"/>
      </c:barChart>
      <c:lineChart>
        <c:grouping val="standard"/>
        <c:varyColors val="0"/>
        <c:ser>
          <c:idx val="0"/>
          <c:order val="0"/>
          <c:tx>
            <c:strRef>
              <c:f>KASUS15!$M$3</c:f>
              <c:strCache>
                <c:ptCount val="1"/>
                <c:pt idx="0">
                  <c:v>Waktu</c:v>
                </c:pt>
              </c:strCache>
            </c:strRef>
          </c:tx>
          <c:spPr>
            <a:ln w="34925" cap="rnd">
              <a:solidFill>
                <a:schemeClr val="accent1"/>
              </a:solidFill>
              <a:round/>
            </a:ln>
            <a:effectLst>
              <a:outerShdw blurRad="40000" dist="23000" dir="5400000" rotWithShape="0">
                <a:srgbClr val="000000">
                  <a:alpha val="35000"/>
                </a:srgbClr>
              </a:outerShdw>
            </a:effectLst>
          </c:spPr>
          <c:marker>
            <c:symbol val="circle"/>
            <c:size val="6"/>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9525">
                <a:solidFill>
                  <a:schemeClr val="accent1"/>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dLbls>
            <c:numFmt formatCode="#,##0.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id-ID"/>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a:solidFill>
                        <a:schemeClr val="lt1">
                          <a:lumMod val="95000"/>
                          <a:alpha val="54000"/>
                        </a:schemeClr>
                      </a:solidFill>
                    </a:ln>
                    <a:effectLst/>
                  </c:spPr>
                </c15:leaderLines>
              </c:ext>
            </c:extLst>
          </c:dLbls>
          <c:cat>
            <c:strRef>
              <c:f>KASUS15!$K$4:$K$11</c:f>
              <c:strCache>
                <c:ptCount val="8"/>
                <c:pt idx="0">
                  <c:v>Pembongkaran</c:v>
                </c:pt>
                <c:pt idx="1">
                  <c:v>Perbaikan Bagian A</c:v>
                </c:pt>
                <c:pt idx="2">
                  <c:v>Perbaikan Bagian B</c:v>
                </c:pt>
                <c:pt idx="3">
                  <c:v>Perbaikan Bagian C</c:v>
                </c:pt>
                <c:pt idx="4">
                  <c:v>Perbaikan Bagian D</c:v>
                </c:pt>
                <c:pt idx="5">
                  <c:v>Perakitan dan Tes</c:v>
                </c:pt>
                <c:pt idx="6">
                  <c:v>Pemasangan</c:v>
                </c:pt>
                <c:pt idx="7">
                  <c:v>Uji Coba</c:v>
                </c:pt>
              </c:strCache>
            </c:strRef>
          </c:cat>
          <c:val>
            <c:numRef>
              <c:f>KASUS15!$M$4:$M$11</c:f>
              <c:numCache>
                <c:formatCode>0.00\ "Jam  "</c:formatCode>
                <c:ptCount val="8"/>
                <c:pt idx="0">
                  <c:v>0</c:v>
                </c:pt>
                <c:pt idx="1">
                  <c:v>0</c:v>
                </c:pt>
                <c:pt idx="2">
                  <c:v>0</c:v>
                </c:pt>
                <c:pt idx="3">
                  <c:v>0</c:v>
                </c:pt>
                <c:pt idx="4">
                  <c:v>0</c:v>
                </c:pt>
                <c:pt idx="5">
                  <c:v>0</c:v>
                </c:pt>
                <c:pt idx="6">
                  <c:v>0</c:v>
                </c:pt>
                <c:pt idx="7">
                  <c:v>0</c:v>
                </c:pt>
              </c:numCache>
            </c:numRef>
          </c:val>
          <c:smooth val="0"/>
          <c:extLst xmlns:c16r2="http://schemas.microsoft.com/office/drawing/2015/06/chart">
            <c:ext xmlns:c16="http://schemas.microsoft.com/office/drawing/2014/chart" uri="{C3380CC4-5D6E-409C-BE32-E72D297353CC}">
              <c16:uniqueId val="{00000000-71E9-4AC1-8CA6-3E9AF9078A38}"/>
            </c:ext>
          </c:extLst>
        </c:ser>
        <c:dLbls>
          <c:showLegendKey val="0"/>
          <c:showVal val="0"/>
          <c:showCatName val="0"/>
          <c:showSerName val="0"/>
          <c:showPercent val="0"/>
          <c:showBubbleSize val="0"/>
        </c:dLbls>
        <c:marker val="1"/>
        <c:smooth val="0"/>
        <c:axId val="510965208"/>
        <c:axId val="510964816"/>
      </c:lineChart>
      <c:catAx>
        <c:axId val="510964032"/>
        <c:scaling>
          <c:orientation val="minMax"/>
        </c:scaling>
        <c:delete val="0"/>
        <c:axPos val="b"/>
        <c:numFmt formatCode="General" sourceLinked="1"/>
        <c:majorTickMark val="none"/>
        <c:minorTickMark val="none"/>
        <c:tickLblPos val="nextTo"/>
        <c:spPr>
          <a:noFill/>
          <a:ln w="12700" cap="flat" cmpd="sng" algn="ctr">
            <a:solidFill>
              <a:schemeClr val="lt1">
                <a:lumMod val="95000"/>
                <a:alpha val="54000"/>
              </a:schemeClr>
            </a:solidFill>
            <a:round/>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id-ID"/>
          </a:p>
        </c:txPr>
        <c:crossAx val="510964424"/>
        <c:crosses val="autoZero"/>
        <c:auto val="1"/>
        <c:lblAlgn val="ctr"/>
        <c:lblOffset val="100"/>
        <c:noMultiLvlLbl val="0"/>
      </c:catAx>
      <c:valAx>
        <c:axId val="510964424"/>
        <c:scaling>
          <c:orientation val="minMax"/>
        </c:scaling>
        <c:delete val="0"/>
        <c:axPos val="l"/>
        <c:majorGridlines>
          <c:spPr>
            <a:ln w="9525" cap="flat" cmpd="sng" algn="ctr">
              <a:solidFill>
                <a:schemeClr val="lt1">
                  <a:lumMod val="95000"/>
                  <a:alpha val="10000"/>
                </a:schemeClr>
              </a:solidFill>
              <a:round/>
            </a:ln>
            <a:effectLst/>
          </c:spPr>
        </c:majorGridlines>
        <c:numFmt formatCode="#,##0\ \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id-ID"/>
          </a:p>
        </c:txPr>
        <c:crossAx val="510964032"/>
        <c:crosses val="autoZero"/>
        <c:crossBetween val="between"/>
      </c:valAx>
      <c:valAx>
        <c:axId val="510964816"/>
        <c:scaling>
          <c:orientation val="minMax"/>
        </c:scaling>
        <c:delete val="0"/>
        <c:axPos val="r"/>
        <c:numFmt formatCode="0.00\ &quot;Jam  &quot;"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id-ID"/>
          </a:p>
        </c:txPr>
        <c:crossAx val="510965208"/>
        <c:crosses val="max"/>
        <c:crossBetween val="between"/>
      </c:valAx>
      <c:catAx>
        <c:axId val="510965208"/>
        <c:scaling>
          <c:orientation val="minMax"/>
        </c:scaling>
        <c:delete val="1"/>
        <c:axPos val="b"/>
        <c:numFmt formatCode="General" sourceLinked="1"/>
        <c:majorTickMark val="none"/>
        <c:minorTickMark val="none"/>
        <c:tickLblPos val="nextTo"/>
        <c:crossAx val="510964816"/>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id-ID"/>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id-ID"/>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28">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gradFill>
        <a:gsLst>
          <a:gs pos="100000">
            <a:schemeClr val="dk1">
              <a:lumMod val="95000"/>
              <a:lumOff val="5000"/>
            </a:schemeClr>
          </a:gs>
          <a:gs pos="0">
            <a:schemeClr val="dk1">
              <a:lumMod val="75000"/>
              <a:lumOff val="25000"/>
            </a:schemeClr>
          </a:gs>
        </a:gsLst>
        <a:path path="circle">
          <a:fillToRect l="50000" t="50000" r="50000" b="50000"/>
        </a:path>
      </a:gradFill>
      <a:ln w="9525">
        <a:solidFill>
          <a:schemeClr val="dk1">
            <a:lumMod val="75000"/>
            <a:lumOff val="25000"/>
          </a:schemeClr>
        </a:solidFill>
      </a:ln>
    </cs:spPr>
  </cs:downBar>
  <cs:dropLine>
    <cs:lnRef idx="0"/>
    <cs:fillRef idx="0"/>
    <cs:effectRef idx="0"/>
    <cs:fontRef idx="minor">
      <a:schemeClr val="tx1"/>
    </cs:fontRef>
    <cs:spPr>
      <a:ln w="9525" cap="flat" cmpd="sng" algn="ctr">
        <a:solidFill>
          <a:schemeClr val="lt1"/>
        </a:solidFill>
        <a:round/>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cap="flat" cmpd="sng" algn="ctr">
        <a:solidFill>
          <a:schemeClr val="lt1"/>
        </a:solidFill>
        <a:round/>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gradFill>
        <a:gsLst>
          <a:gs pos="100000">
            <a:schemeClr val="lt1">
              <a:lumMod val="85000"/>
            </a:schemeClr>
          </a:gs>
          <a:gs pos="0">
            <a:schemeClr val="lt1"/>
          </a:gs>
        </a:gsLst>
        <a:path path="circle">
          <a:fillToRect l="50000" t="50000" r="50000" b="50000"/>
        </a:path>
      </a:gradFill>
      <a:ln w="9525" cap="flat" cmpd="sng" algn="ctr">
        <a:solidFill>
          <a:schemeClr val="lt1"/>
        </a:solidFill>
        <a:round/>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trlProps/ctrlProp1.xml><?xml version="1.0" encoding="utf-8"?>
<formControlPr xmlns="http://schemas.microsoft.com/office/spreadsheetml/2009/9/main" objectType="Scroll" dx="22" fmlaLink="$A$3" horiz="1" max="12" min="1" page="10" val="5"/>
</file>

<file path=xl/ctrlProps/ctrlProp10.xml><?xml version="1.0" encoding="utf-8"?>
<formControlPr xmlns="http://schemas.microsoft.com/office/spreadsheetml/2009/9/main" objectType="Scroll" dx="22" fmlaLink="$B$10" horiz="1" max="180" min="1" page="10" val="150"/>
</file>

<file path=xl/ctrlProps/ctrlProp11.xml><?xml version="1.0" encoding="utf-8"?>
<formControlPr xmlns="http://schemas.microsoft.com/office/spreadsheetml/2009/9/main" objectType="Scroll" dx="22" fmlaLink="$A$4" horiz="1" inc="15" max="270" min="15" page="10" val="270"/>
</file>

<file path=xl/ctrlProps/ctrlProp12.xml><?xml version="1.0" encoding="utf-8"?>
<formControlPr xmlns="http://schemas.microsoft.com/office/spreadsheetml/2009/9/main" objectType="Scroll" dx="22" fmlaLink="$A$5" horiz="1" inc="15" max="270" min="15" page="10" val="120"/>
</file>

<file path=xl/ctrlProps/ctrlProp13.xml><?xml version="1.0" encoding="utf-8"?>
<formControlPr xmlns="http://schemas.microsoft.com/office/spreadsheetml/2009/9/main" objectType="Scroll" dx="22" fmlaLink="$A$6" horiz="1" inc="15" max="270" min="15" page="10" val="15"/>
</file>

<file path=xl/ctrlProps/ctrlProp14.xml><?xml version="1.0" encoding="utf-8"?>
<formControlPr xmlns="http://schemas.microsoft.com/office/spreadsheetml/2009/9/main" objectType="Scroll" dx="22" fmlaLink="$B$7" horiz="1" max="180" min="1" page="10"/>
</file>

<file path=xl/ctrlProps/ctrlProp15.xml><?xml version="1.0" encoding="utf-8"?>
<formControlPr xmlns="http://schemas.microsoft.com/office/spreadsheetml/2009/9/main" objectType="Scroll" dx="22" fmlaLink="$B$8" horiz="1" max="180" min="1" page="10"/>
</file>

<file path=xl/ctrlProps/ctrlProp16.xml><?xml version="1.0" encoding="utf-8"?>
<formControlPr xmlns="http://schemas.microsoft.com/office/spreadsheetml/2009/9/main" objectType="Scroll" dx="22" fmlaLink="$B$9" horiz="1" max="180" min="1" page="10"/>
</file>

<file path=xl/ctrlProps/ctrlProp17.xml><?xml version="1.0" encoding="utf-8"?>
<formControlPr xmlns="http://schemas.microsoft.com/office/spreadsheetml/2009/9/main" objectType="Scroll" dx="22" fmlaLink="$B$10" horiz="1" max="180" min="1" page="10"/>
</file>

<file path=xl/ctrlProps/ctrlProp18.xml><?xml version="1.0" encoding="utf-8"?>
<formControlPr xmlns="http://schemas.microsoft.com/office/spreadsheetml/2009/9/main" objectType="Scroll" dx="22" fmlaLink="$A$5" horiz="1" inc="15" max="270" min="15" page="10" val="120"/>
</file>

<file path=xl/ctrlProps/ctrlProp19.xml><?xml version="1.0" encoding="utf-8"?>
<formControlPr xmlns="http://schemas.microsoft.com/office/spreadsheetml/2009/9/main" objectType="Scroll" dx="22" fmlaLink="$A$7" horiz="1" inc="15" max="270" min="15" page="10" val="30"/>
</file>

<file path=xl/ctrlProps/ctrlProp2.xml><?xml version="1.0" encoding="utf-8"?>
<formControlPr xmlns="http://schemas.microsoft.com/office/spreadsheetml/2009/9/main" objectType="Scroll" dx="22" fmlaLink="$A$12" horiz="1" max="17" min="4" page="10" val="7"/>
</file>

<file path=xl/ctrlProps/ctrlProp20.xml><?xml version="1.0" encoding="utf-8"?>
<formControlPr xmlns="http://schemas.microsoft.com/office/spreadsheetml/2009/9/main" objectType="Scroll" dx="22" fmlaLink="$A$8" horiz="1" inc="15" max="270" min="15" page="10" val="30"/>
</file>

<file path=xl/ctrlProps/ctrlProp21.xml><?xml version="1.0" encoding="utf-8"?>
<formControlPr xmlns="http://schemas.microsoft.com/office/spreadsheetml/2009/9/main" objectType="Scroll" dx="22" fmlaLink="$A$9" horiz="1" inc="15" max="270" min="15" page="10" val="60"/>
</file>

<file path=xl/ctrlProps/ctrlProp22.xml><?xml version="1.0" encoding="utf-8"?>
<formControlPr xmlns="http://schemas.microsoft.com/office/spreadsheetml/2009/9/main" objectType="Scroll" dx="22" fmlaLink="$A$10" horiz="1" inc="15" max="270" min="15" page="10" val="105"/>
</file>

<file path=xl/ctrlProps/ctrlProp23.xml><?xml version="1.0" encoding="utf-8"?>
<formControlPr xmlns="http://schemas.microsoft.com/office/spreadsheetml/2009/9/main" objectType="Scroll" dx="16" fmlaLink="$A$24" horiz="1" inc="69" max="15000" min="12500" page="10" val="12500"/>
</file>

<file path=xl/ctrlProps/ctrlProp24.xml><?xml version="1.0" encoding="utf-8"?>
<formControlPr xmlns="http://schemas.microsoft.com/office/spreadsheetml/2009/9/main" objectType="Scroll" dx="22" fmlaLink="$C$4" horiz="1" max="60" min="5" page="10" val="25"/>
</file>

<file path=xl/ctrlProps/ctrlProp25.xml><?xml version="1.0" encoding="utf-8"?>
<formControlPr xmlns="http://schemas.microsoft.com/office/spreadsheetml/2009/9/main" objectType="Scroll" dx="16" fmlaLink="$A$24" horiz="1" inc="69" max="15000" min="12500" page="10" val="12500"/>
</file>

<file path=xl/ctrlProps/ctrlProp26.xml><?xml version="1.0" encoding="utf-8"?>
<formControlPr xmlns="http://schemas.microsoft.com/office/spreadsheetml/2009/9/main" objectType="Scroll" dx="22" fmlaLink="$C$4" horiz="1" max="60" min="5" page="10" val="20"/>
</file>

<file path=xl/ctrlProps/ctrlProp27.xml><?xml version="1.0" encoding="utf-8"?>
<formControlPr xmlns="http://schemas.microsoft.com/office/spreadsheetml/2009/9/main" objectType="Scroll" dx="22" fmlaLink="$A$3" horiz="1" inc="5" max="365" min="185" page="10" val="305"/>
</file>

<file path=xl/ctrlProps/ctrlProp28.xml><?xml version="1.0" encoding="utf-8"?>
<formControlPr xmlns="http://schemas.microsoft.com/office/spreadsheetml/2009/9/main" objectType="Scroll" dx="22" fmlaLink="$M$12" horiz="1" max="1000" min="1" page="10" val="163"/>
</file>

<file path=xl/ctrlProps/ctrlProp29.xml><?xml version="1.0" encoding="utf-8"?>
<formControlPr xmlns="http://schemas.microsoft.com/office/spreadsheetml/2009/9/main" objectType="Scroll" dx="16" fmlaLink="$A$3" horiz="1" max="12" min="1" page="10" val="5"/>
</file>

<file path=xl/ctrlProps/ctrlProp3.xml><?xml version="1.0" encoding="utf-8"?>
<formControlPr xmlns="http://schemas.microsoft.com/office/spreadsheetml/2009/9/main" objectType="Scroll" dx="22" fmlaLink="$A$12" horiz="1" max="270" min="15" page="10" val="75"/>
</file>

<file path=xl/ctrlProps/ctrlProp30.xml><?xml version="1.0" encoding="utf-8"?>
<formControlPr xmlns="http://schemas.microsoft.com/office/spreadsheetml/2009/9/main" objectType="Scroll" dx="16" fmlaLink="$A$4" horiz="1" max="6" page="10"/>
</file>

<file path=xl/ctrlProps/ctrlProp31.xml><?xml version="1.0" encoding="utf-8"?>
<formControlPr xmlns="http://schemas.microsoft.com/office/spreadsheetml/2009/9/main" objectType="Scroll" dx="22" fmlaLink="$A$16" horiz="1" inc="25" max="2500" min="250" page="10" val="2500"/>
</file>

<file path=xl/ctrlProps/ctrlProp32.xml><?xml version="1.0" encoding="utf-8"?>
<formControlPr xmlns="http://schemas.microsoft.com/office/spreadsheetml/2009/9/main" objectType="Scroll" dx="22" fmlaLink="$A$11" horiz="1" inc="5" max="2000" min="250" page="10" val="250"/>
</file>

<file path=xl/ctrlProps/ctrlProp33.xml><?xml version="1.0" encoding="utf-8"?>
<formControlPr xmlns="http://schemas.microsoft.com/office/spreadsheetml/2009/9/main" objectType="Scroll" dx="22" fmlaLink="$A$12" horiz="1" inc="5" max="400" min="50" page="10" val="50"/>
</file>

<file path=xl/ctrlProps/ctrlProp34.xml><?xml version="1.0" encoding="utf-8"?>
<formControlPr xmlns="http://schemas.microsoft.com/office/spreadsheetml/2009/9/main" objectType="Scroll" dx="22" fmlaLink="$A$4" horiz="1" max="730" min="1" page="10" val="226"/>
</file>

<file path=xl/ctrlProps/ctrlProp35.xml><?xml version="1.0" encoding="utf-8"?>
<formControlPr xmlns="http://schemas.microsoft.com/office/spreadsheetml/2009/9/main" objectType="Scroll" dx="22" fmlaLink="$C$5" horiz="1" inc="6" max="60" min="12" page="10" val="60"/>
</file>

<file path=xl/ctrlProps/ctrlProp36.xml><?xml version="1.0" encoding="utf-8"?>
<formControlPr xmlns="http://schemas.microsoft.com/office/spreadsheetml/2009/9/main" objectType="Scroll" dx="22" fmlaLink="$A$4" horiz="1" max="730" min="1" page="10" val="226"/>
</file>

<file path=xl/ctrlProps/ctrlProp37.xml><?xml version="1.0" encoding="utf-8"?>
<formControlPr xmlns="http://schemas.microsoft.com/office/spreadsheetml/2009/9/main" objectType="Scroll" dx="22" fmlaLink="$C$5" horiz="1" max="5" min="1" page="10" val="5"/>
</file>

<file path=xl/ctrlProps/ctrlProp38.xml><?xml version="1.0" encoding="utf-8"?>
<formControlPr xmlns="http://schemas.microsoft.com/office/spreadsheetml/2009/9/main" objectType="Radio" firstButton="1" fmlaLink="$A$3" lockText="1"/>
</file>

<file path=xl/ctrlProps/ctrlProp39.xml><?xml version="1.0" encoding="utf-8"?>
<formControlPr xmlns="http://schemas.microsoft.com/office/spreadsheetml/2009/9/main" objectType="Radio" checked="Checked" lockText="1"/>
</file>

<file path=xl/ctrlProps/ctrlProp4.xml><?xml version="1.0" encoding="utf-8"?>
<formControlPr xmlns="http://schemas.microsoft.com/office/spreadsheetml/2009/9/main" objectType="Scroll" dx="22" fmlaLink="$B$4" horiz="1" max="180" min="1" page="10" val="45"/>
</file>

<file path=xl/ctrlProps/ctrlProp40.xml><?xml version="1.0" encoding="utf-8"?>
<formControlPr xmlns="http://schemas.microsoft.com/office/spreadsheetml/2009/9/main" objectType="Scroll" dx="22" fmlaLink="$A$4" horiz="1" max="1000" min="1" page="10" val="3"/>
</file>

<file path=xl/ctrlProps/ctrlProp41.xml><?xml version="1.0" encoding="utf-8"?>
<formControlPr xmlns="http://schemas.microsoft.com/office/spreadsheetml/2009/9/main" objectType="Scroll" dx="22" fmlaLink="$D$7" horiz="1" max="5" min="1" page="10" val="2"/>
</file>

<file path=xl/ctrlProps/ctrlProp42.xml><?xml version="1.0" encoding="utf-8"?>
<formControlPr xmlns="http://schemas.microsoft.com/office/spreadsheetml/2009/9/main" objectType="Scroll" dx="22" fmlaLink="$A$3" horiz="1" max="500" min="1" page="10" val="138"/>
</file>

<file path=xl/ctrlProps/ctrlProp43.xml><?xml version="1.0" encoding="utf-8"?>
<formControlPr xmlns="http://schemas.microsoft.com/office/spreadsheetml/2009/9/main" objectType="Scroll" dx="22" fmlaLink="$A$3" horiz="1" max="500" min="1" page="10" val="15"/>
</file>

<file path=xl/ctrlProps/ctrlProp44.xml><?xml version="1.0" encoding="utf-8"?>
<formControlPr xmlns="http://schemas.microsoft.com/office/spreadsheetml/2009/9/main" objectType="Scroll" dx="22" fmlaLink="$D$4" horiz="1" inc="5" max="15" min="5" page="10" val="10"/>
</file>

<file path=xl/ctrlProps/ctrlProp45.xml><?xml version="1.0" encoding="utf-8"?>
<formControlPr xmlns="http://schemas.microsoft.com/office/spreadsheetml/2009/9/main" objectType="Scroll" dx="22" fmlaLink="$A$3" horiz="1" max="5" min="2" page="10" val="3"/>
</file>

<file path=xl/ctrlProps/ctrlProp46.xml><?xml version="1.0" encoding="utf-8"?>
<formControlPr xmlns="http://schemas.microsoft.com/office/spreadsheetml/2009/9/main" objectType="Scroll" dx="22" fmlaLink="$D$4" horiz="1" inc="5" max="15" min="10" page="10" val="10"/>
</file>

<file path=xl/ctrlProps/ctrlProp47.xml><?xml version="1.0" encoding="utf-8"?>
<formControlPr xmlns="http://schemas.microsoft.com/office/spreadsheetml/2009/9/main" objectType="Scroll" dx="22" fmlaLink="$D$5" horiz="1" inc="5" max="30" min="20" page="10" val="30"/>
</file>

<file path=xl/ctrlProps/ctrlProp48.xml><?xml version="1.0" encoding="utf-8"?>
<formControlPr xmlns="http://schemas.microsoft.com/office/spreadsheetml/2009/9/main" objectType="Scroll" dx="22" fmlaLink="$A$6" horiz="1" max="1000" min="1" page="10" val="30"/>
</file>

<file path=xl/ctrlProps/ctrlProp49.xml><?xml version="1.0" encoding="utf-8"?>
<formControlPr xmlns="http://schemas.microsoft.com/office/spreadsheetml/2009/9/main" objectType="Scroll" dx="22" fmlaLink="$A$7" horiz="1" inc="5" max="30" min="5" page="10" val="10"/>
</file>

<file path=xl/ctrlProps/ctrlProp5.xml><?xml version="1.0" encoding="utf-8"?>
<formControlPr xmlns="http://schemas.microsoft.com/office/spreadsheetml/2009/9/main" objectType="Scroll" dx="22" fmlaLink="$B$5" horiz="1" max="180" min="1" page="10" val="65"/>
</file>

<file path=xl/ctrlProps/ctrlProp50.xml><?xml version="1.0" encoding="utf-8"?>
<formControlPr xmlns="http://schemas.microsoft.com/office/spreadsheetml/2009/9/main" objectType="Scroll" dx="22" fmlaLink="$A$8" horiz="1" max="1000" min="1" page="10" val="26"/>
</file>

<file path=xl/ctrlProps/ctrlProp51.xml><?xml version="1.0" encoding="utf-8"?>
<formControlPr xmlns="http://schemas.microsoft.com/office/spreadsheetml/2009/9/main" objectType="Scroll" dx="22" fmlaLink="$A$3" horiz="1" max="5" min="2" page="10" val="2"/>
</file>

<file path=xl/ctrlProps/ctrlProp52.xml><?xml version="1.0" encoding="utf-8"?>
<formControlPr xmlns="http://schemas.microsoft.com/office/spreadsheetml/2009/9/main" objectType="Scroll" dx="22" fmlaLink="$D$5" horiz="1" inc="5" max="15" min="10" page="10" val="10"/>
</file>

<file path=xl/ctrlProps/ctrlProp53.xml><?xml version="1.0" encoding="utf-8"?>
<formControlPr xmlns="http://schemas.microsoft.com/office/spreadsheetml/2009/9/main" objectType="Scroll" dx="22" fmlaLink="$D$6" horiz="1" inc="5" max="30" min="20" page="10" val="30"/>
</file>

<file path=xl/ctrlProps/ctrlProp54.xml><?xml version="1.0" encoding="utf-8"?>
<formControlPr xmlns="http://schemas.microsoft.com/office/spreadsheetml/2009/9/main" objectType="Scroll" dx="22" fmlaLink="$A$7" horiz="1" max="1000" min="1" page="10" val="185"/>
</file>

<file path=xl/ctrlProps/ctrlProp55.xml><?xml version="1.0" encoding="utf-8"?>
<formControlPr xmlns="http://schemas.microsoft.com/office/spreadsheetml/2009/9/main" objectType="Scroll" dx="22" fmlaLink="$A$8" horiz="1" inc="5" max="30" min="5" page="10" val="10"/>
</file>

<file path=xl/ctrlProps/ctrlProp56.xml><?xml version="1.0" encoding="utf-8"?>
<formControlPr xmlns="http://schemas.microsoft.com/office/spreadsheetml/2009/9/main" objectType="Scroll" dx="22" fmlaLink="$A$9" horiz="1" max="1000" min="1" page="10" val="215"/>
</file>

<file path=xl/ctrlProps/ctrlProp57.xml><?xml version="1.0" encoding="utf-8"?>
<formControlPr xmlns="http://schemas.microsoft.com/office/spreadsheetml/2009/9/main" objectType="Scroll" dx="22" fmlaLink="$A$4" horiz="1" inc="25" max="100" min="25" page="10" val="50"/>
</file>

<file path=xl/ctrlProps/ctrlProp58.xml><?xml version="1.0" encoding="utf-8"?>
<formControlPr xmlns="http://schemas.microsoft.com/office/spreadsheetml/2009/9/main" objectType="Scroll" dx="16" fmlaLink="$D$4" horiz="1" max="100" min="5" page="10" val="42"/>
</file>

<file path=xl/ctrlProps/ctrlProp59.xml><?xml version="1.0" encoding="utf-8"?>
<formControlPr xmlns="http://schemas.microsoft.com/office/spreadsheetml/2009/9/main" objectType="Scroll" dx="16" fmlaLink="$C$4" horiz="1" max="100" min="5" page="10" val="24"/>
</file>

<file path=xl/ctrlProps/ctrlProp6.xml><?xml version="1.0" encoding="utf-8"?>
<formControlPr xmlns="http://schemas.microsoft.com/office/spreadsheetml/2009/9/main" objectType="Scroll" dx="22" fmlaLink="$B$6" horiz="1" max="180" min="1" page="10" val="60"/>
</file>

<file path=xl/ctrlProps/ctrlProp60.xml><?xml version="1.0" encoding="utf-8"?>
<formControlPr xmlns="http://schemas.microsoft.com/office/spreadsheetml/2009/9/main" objectType="Scroll" dx="22" fmlaLink="$D$6" horiz="1" max="2" min="1" page="10"/>
</file>

<file path=xl/ctrlProps/ctrlProp61.xml><?xml version="1.0" encoding="utf-8"?>
<formControlPr xmlns="http://schemas.microsoft.com/office/spreadsheetml/2009/9/main" objectType="Scroll" dx="22" fmlaLink="$D$7" horiz="1" max="6" min="5" page="10" val="6"/>
</file>

<file path=xl/ctrlProps/ctrlProp62.xml><?xml version="1.0" encoding="utf-8"?>
<formControlPr xmlns="http://schemas.microsoft.com/office/spreadsheetml/2009/9/main" objectType="Scroll" dx="22" fmlaLink="$D$8" horiz="1" max="3" min="2" page="10" val="3"/>
</file>

<file path=xl/ctrlProps/ctrlProp63.xml><?xml version="1.0" encoding="utf-8"?>
<formControlPr xmlns="http://schemas.microsoft.com/office/spreadsheetml/2009/9/main" objectType="Scroll" dx="22" fmlaLink="$D$9" horiz="1" max="3" min="2" page="10" val="3"/>
</file>

<file path=xl/ctrlProps/ctrlProp64.xml><?xml version="1.0" encoding="utf-8"?>
<formControlPr xmlns="http://schemas.microsoft.com/office/spreadsheetml/2009/9/main" objectType="Scroll" dx="22" fmlaLink="$D$10" horiz="1" max="10" min="5" page="10" val="8"/>
</file>

<file path=xl/ctrlProps/ctrlProp65.xml><?xml version="1.0" encoding="utf-8"?>
<formControlPr xmlns="http://schemas.microsoft.com/office/spreadsheetml/2009/9/main" objectType="Scroll" dx="16" fmlaLink="$C$5" horiz="1" max="65" min="55" page="10" val="60"/>
</file>

<file path=xl/ctrlProps/ctrlProp66.xml><?xml version="1.0" encoding="utf-8"?>
<formControlPr xmlns="http://schemas.microsoft.com/office/spreadsheetml/2009/9/main" objectType="Scroll" dx="16" fmlaLink="$D$6" horiz="1" max="65" min="55" page="10" val="56"/>
</file>

<file path=xl/ctrlProps/ctrlProp67.xml><?xml version="1.0" encoding="utf-8"?>
<formControlPr xmlns="http://schemas.microsoft.com/office/spreadsheetml/2009/9/main" objectType="Scroll" dx="16" fmlaLink="$G$6" horiz="1" max="65" min="55" page="10" val="56"/>
</file>

<file path=xl/ctrlProps/ctrlProp68.xml><?xml version="1.0" encoding="utf-8"?>
<formControlPr xmlns="http://schemas.microsoft.com/office/spreadsheetml/2009/9/main" objectType="Scroll" dx="16" fmlaLink="$H$4" horiz="1" max="5" min="2" page="10" val="2"/>
</file>

<file path=xl/ctrlProps/ctrlProp69.xml><?xml version="1.0" encoding="utf-8"?>
<formControlPr xmlns="http://schemas.microsoft.com/office/spreadsheetml/2009/9/main" objectType="Scroll" dx="16" fmlaLink="$J$3" horiz="1" max="5" min="2" page="10" val="3"/>
</file>

<file path=xl/ctrlProps/ctrlProp7.xml><?xml version="1.0" encoding="utf-8"?>
<formControlPr xmlns="http://schemas.microsoft.com/office/spreadsheetml/2009/9/main" objectType="Scroll" dx="22" fmlaLink="$B$7" horiz="1" max="180" min="1" page="10" val="65"/>
</file>

<file path=xl/ctrlProps/ctrlProp70.xml><?xml version="1.0" encoding="utf-8"?>
<formControlPr xmlns="http://schemas.microsoft.com/office/spreadsheetml/2009/9/main" objectType="Scroll" dx="16" fmlaLink="$J$4" horiz="1" max="5" min="2" page="10" val="3"/>
</file>

<file path=xl/ctrlProps/ctrlProp8.xml><?xml version="1.0" encoding="utf-8"?>
<formControlPr xmlns="http://schemas.microsoft.com/office/spreadsheetml/2009/9/main" objectType="Scroll" dx="22" fmlaLink="$B$8" horiz="1" max="180" min="1" page="10" val="75"/>
</file>

<file path=xl/ctrlProps/ctrlProp9.xml><?xml version="1.0" encoding="utf-8"?>
<formControlPr xmlns="http://schemas.microsoft.com/office/spreadsheetml/2009/9/main" objectType="Scroll" dx="22" fmlaLink="$B$9" horiz="1" max="180" min="1" page="10" val="90"/>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12.jpg"/></Relationships>
</file>

<file path=xl/drawings/_rels/drawing14.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3.jpg"/></Relationships>
</file>

<file path=xl/drawings/_rels/drawing2.xml.rels><?xml version="1.0" encoding="UTF-8" standalone="yes"?>
<Relationships xmlns="http://schemas.openxmlformats.org/package/2006/relationships"><Relationship Id="rId2" Type="http://schemas.openxmlformats.org/officeDocument/2006/relationships/image" Target="../media/image4.jpg"/><Relationship Id="rId1" Type="http://schemas.openxmlformats.org/officeDocument/2006/relationships/image" Target="../media/image3.jpg"/></Relationships>
</file>

<file path=xl/drawings/_rels/drawing23.xml.rels><?xml version="1.0" encoding="UTF-8" standalone="yes"?>
<Relationships xmlns="http://schemas.openxmlformats.org/package/2006/relationships"><Relationship Id="rId1" Type="http://schemas.openxmlformats.org/officeDocument/2006/relationships/image" Target="../media/image14.jpg"/></Relationships>
</file>

<file path=xl/drawings/_rels/drawing25.xml.rels><?xml version="1.0" encoding="UTF-8" standalone="yes"?>
<Relationships xmlns="http://schemas.openxmlformats.org/package/2006/relationships"><Relationship Id="rId1" Type="http://schemas.openxmlformats.org/officeDocument/2006/relationships/image" Target="../media/image15.jpg"/></Relationships>
</file>

<file path=xl/drawings/_rels/drawing28.xml.rels><?xml version="1.0" encoding="UTF-8" standalone="yes"?>
<Relationships xmlns="http://schemas.openxmlformats.org/package/2006/relationships"><Relationship Id="rId1" Type="http://schemas.openxmlformats.org/officeDocument/2006/relationships/image" Target="../media/image16.jpg"/></Relationships>
</file>

<file path=xl/drawings/_rels/drawing30.xml.rels><?xml version="1.0" encoding="UTF-8" standalone="yes"?>
<Relationships xmlns="http://schemas.openxmlformats.org/package/2006/relationships"><Relationship Id="rId2" Type="http://schemas.openxmlformats.org/officeDocument/2006/relationships/image" Target="../media/image18.jpg"/><Relationship Id="rId1" Type="http://schemas.openxmlformats.org/officeDocument/2006/relationships/image" Target="../media/image17.jpg"/></Relationships>
</file>

<file path=xl/drawings/_rels/drawing4.xml.rels><?xml version="1.0" encoding="UTF-8" standalone="yes"?>
<Relationships xmlns="http://schemas.openxmlformats.org/package/2006/relationships"><Relationship Id="rId2" Type="http://schemas.openxmlformats.org/officeDocument/2006/relationships/image" Target="../media/image6.jpg"/><Relationship Id="rId1" Type="http://schemas.openxmlformats.org/officeDocument/2006/relationships/image" Target="../media/image5.jpg"/></Relationships>
</file>

<file path=xl/drawings/_rels/drawing5.xml.rels><?xml version="1.0" encoding="UTF-8" standalone="yes"?>
<Relationships xmlns="http://schemas.openxmlformats.org/package/2006/relationships"><Relationship Id="rId1" Type="http://schemas.openxmlformats.org/officeDocument/2006/relationships/image" Target="../media/image7.jpg"/></Relationships>
</file>

<file path=xl/drawings/_rels/drawing6.xml.rels><?xml version="1.0" encoding="UTF-8" standalone="yes"?>
<Relationships xmlns="http://schemas.openxmlformats.org/package/2006/relationships"><Relationship Id="rId1" Type="http://schemas.openxmlformats.org/officeDocument/2006/relationships/image" Target="../media/image8.jpg"/></Relationships>
</file>

<file path=xl/drawings/_rels/drawing7.xml.rels><?xml version="1.0" encoding="UTF-8" standalone="yes"?>
<Relationships xmlns="http://schemas.openxmlformats.org/package/2006/relationships"><Relationship Id="rId1" Type="http://schemas.openxmlformats.org/officeDocument/2006/relationships/image" Target="../media/image9.jpg"/></Relationships>
</file>

<file path=xl/drawings/_rels/drawing8.xml.rels><?xml version="1.0" encoding="UTF-8" standalone="yes"?>
<Relationships xmlns="http://schemas.openxmlformats.org/package/2006/relationships"><Relationship Id="rId2" Type="http://schemas.openxmlformats.org/officeDocument/2006/relationships/image" Target="../media/image11.jpg"/><Relationship Id="rId1" Type="http://schemas.openxmlformats.org/officeDocument/2006/relationships/image" Target="../media/image10.jp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514350</xdr:colOff>
          <xdr:row>2</xdr:row>
          <xdr:rowOff>28575</xdr:rowOff>
        </xdr:from>
        <xdr:to>
          <xdr:col>1</xdr:col>
          <xdr:colOff>1000125</xdr:colOff>
          <xdr:row>2</xdr:row>
          <xdr:rowOff>190500</xdr:rowOff>
        </xdr:to>
        <xdr:sp macro="" textlink="">
          <xdr:nvSpPr>
            <xdr:cNvPr id="64516" name="Scroll Bar 4" hidden="1">
              <a:extLst>
                <a:ext uri="{63B3BB69-23CF-44E3-9099-C40C66FF867C}">
                  <a14:compatExt spid="_x0000_s64516"/>
                </a:ext>
                <a:ext uri="{FF2B5EF4-FFF2-40B4-BE49-F238E27FC236}">
                  <a16:creationId xmlns:a16="http://schemas.microsoft.com/office/drawing/2014/main" xmlns="" id="{00000000-0008-0000-0000-000004F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xdr:from>
      <xdr:col>1</xdr:col>
      <xdr:colOff>84605</xdr:colOff>
      <xdr:row>2</xdr:row>
      <xdr:rowOff>200025</xdr:rowOff>
    </xdr:from>
    <xdr:to>
      <xdr:col>3</xdr:col>
      <xdr:colOff>3503112</xdr:colOff>
      <xdr:row>19</xdr:row>
      <xdr:rowOff>171450</xdr:rowOff>
    </xdr:to>
    <xdr:grpSp>
      <xdr:nvGrpSpPr>
        <xdr:cNvPr id="9" name="Group 8">
          <a:extLst>
            <a:ext uri="{FF2B5EF4-FFF2-40B4-BE49-F238E27FC236}">
              <a16:creationId xmlns:a16="http://schemas.microsoft.com/office/drawing/2014/main" xmlns="" id="{00000000-0008-0000-0000-000009000000}"/>
            </a:ext>
          </a:extLst>
        </xdr:cNvPr>
        <xdr:cNvGrpSpPr/>
      </xdr:nvGrpSpPr>
      <xdr:grpSpPr>
        <a:xfrm>
          <a:off x="475130" y="685800"/>
          <a:ext cx="5418757" cy="3238500"/>
          <a:chOff x="475130" y="685800"/>
          <a:chExt cx="5418757" cy="3238500"/>
        </a:xfrm>
      </xdr:grpSpPr>
      <xdr:pic>
        <xdr:nvPicPr>
          <xdr:cNvPr id="3" name="Picture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42950" y="885825"/>
            <a:ext cx="3533775" cy="2286000"/>
          </a:xfrm>
          <a:prstGeom prst="rect">
            <a:avLst/>
          </a:prstGeom>
        </xdr:spPr>
      </xdr:pic>
      <xdr:pic>
        <xdr:nvPicPr>
          <xdr:cNvPr id="5" name="Picture 4">
            <a:extLst>
              <a:ext uri="{FF2B5EF4-FFF2-40B4-BE49-F238E27FC236}">
                <a16:creationId xmlns:a16="http://schemas.microsoft.com/office/drawing/2014/main" xmlns="" id="{00000000-0008-0000-0000-000005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790825" y="1514475"/>
            <a:ext cx="3103062" cy="2409825"/>
          </a:xfrm>
          <a:prstGeom prst="rect">
            <a:avLst/>
          </a:prstGeom>
        </xdr:spPr>
      </xdr:pic>
      <xdr:sp macro="" textlink="">
        <xdr:nvSpPr>
          <xdr:cNvPr id="6" name="Freeform: Shape 5">
            <a:extLst>
              <a:ext uri="{FF2B5EF4-FFF2-40B4-BE49-F238E27FC236}">
                <a16:creationId xmlns:a16="http://schemas.microsoft.com/office/drawing/2014/main" xmlns="" id="{00000000-0008-0000-0000-000006000000}"/>
              </a:ext>
            </a:extLst>
          </xdr:cNvPr>
          <xdr:cNvSpPr/>
        </xdr:nvSpPr>
        <xdr:spPr>
          <a:xfrm>
            <a:off x="475130" y="704850"/>
            <a:ext cx="620639" cy="1457325"/>
          </a:xfrm>
          <a:custGeom>
            <a:avLst/>
            <a:gdLst>
              <a:gd name="connsiteX0" fmla="*/ 628650 w 667144"/>
              <a:gd name="connsiteY0" fmla="*/ 0 h 1200150"/>
              <a:gd name="connsiteX1" fmla="*/ 628650 w 667144"/>
              <a:gd name="connsiteY1" fmla="*/ 66675 h 1200150"/>
              <a:gd name="connsiteX2" fmla="*/ 228600 w 667144"/>
              <a:gd name="connsiteY2" fmla="*/ 161925 h 1200150"/>
              <a:gd name="connsiteX3" fmla="*/ 0 w 667144"/>
              <a:gd name="connsiteY3" fmla="*/ 1200150 h 1200150"/>
              <a:gd name="connsiteX0" fmla="*/ 619125 w 657619"/>
              <a:gd name="connsiteY0" fmla="*/ 0 h 1209675"/>
              <a:gd name="connsiteX1" fmla="*/ 619125 w 657619"/>
              <a:gd name="connsiteY1" fmla="*/ 66675 h 1209675"/>
              <a:gd name="connsiteX2" fmla="*/ 219075 w 657619"/>
              <a:gd name="connsiteY2" fmla="*/ 161925 h 1209675"/>
              <a:gd name="connsiteX3" fmla="*/ 0 w 657619"/>
              <a:gd name="connsiteY3" fmla="*/ 1209675 h 1209675"/>
              <a:gd name="connsiteX0" fmla="*/ 523875 w 562369"/>
              <a:gd name="connsiteY0" fmla="*/ 0 h 1400175"/>
              <a:gd name="connsiteX1" fmla="*/ 523875 w 562369"/>
              <a:gd name="connsiteY1" fmla="*/ 66675 h 1400175"/>
              <a:gd name="connsiteX2" fmla="*/ 123825 w 562369"/>
              <a:gd name="connsiteY2" fmla="*/ 161925 h 1400175"/>
              <a:gd name="connsiteX3" fmla="*/ 0 w 562369"/>
              <a:gd name="connsiteY3" fmla="*/ 1400175 h 1400175"/>
              <a:gd name="connsiteX0" fmla="*/ 584397 w 622891"/>
              <a:gd name="connsiteY0" fmla="*/ 0 h 1400175"/>
              <a:gd name="connsiteX1" fmla="*/ 584397 w 622891"/>
              <a:gd name="connsiteY1" fmla="*/ 66675 h 1400175"/>
              <a:gd name="connsiteX2" fmla="*/ 184347 w 622891"/>
              <a:gd name="connsiteY2" fmla="*/ 161925 h 1400175"/>
              <a:gd name="connsiteX3" fmla="*/ 3372 w 622891"/>
              <a:gd name="connsiteY3" fmla="*/ 1181100 h 1400175"/>
              <a:gd name="connsiteX4" fmla="*/ 60522 w 622891"/>
              <a:gd name="connsiteY4" fmla="*/ 1400175 h 1400175"/>
              <a:gd name="connsiteX0" fmla="*/ 582145 w 620639"/>
              <a:gd name="connsiteY0" fmla="*/ 0 h 1457325"/>
              <a:gd name="connsiteX1" fmla="*/ 582145 w 620639"/>
              <a:gd name="connsiteY1" fmla="*/ 66675 h 1457325"/>
              <a:gd name="connsiteX2" fmla="*/ 182095 w 620639"/>
              <a:gd name="connsiteY2" fmla="*/ 161925 h 1457325"/>
              <a:gd name="connsiteX3" fmla="*/ 1120 w 620639"/>
              <a:gd name="connsiteY3" fmla="*/ 1181100 h 1457325"/>
              <a:gd name="connsiteX4" fmla="*/ 248770 w 620639"/>
              <a:gd name="connsiteY4" fmla="*/ 1457325 h 1457325"/>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20639" h="1457325">
                <a:moveTo>
                  <a:pt x="582145" y="0"/>
                </a:moveTo>
                <a:cubicBezTo>
                  <a:pt x="615482" y="19844"/>
                  <a:pt x="648820" y="39688"/>
                  <a:pt x="582145" y="66675"/>
                </a:cubicBezTo>
                <a:cubicBezTo>
                  <a:pt x="515470" y="93663"/>
                  <a:pt x="278933" y="-23813"/>
                  <a:pt x="182095" y="161925"/>
                </a:cubicBezTo>
                <a:cubicBezTo>
                  <a:pt x="85258" y="347663"/>
                  <a:pt x="21757" y="974725"/>
                  <a:pt x="1120" y="1181100"/>
                </a:cubicBezTo>
                <a:cubicBezTo>
                  <a:pt x="-19517" y="1387475"/>
                  <a:pt x="251945" y="1425575"/>
                  <a:pt x="248770" y="1457325"/>
                </a:cubicBezTo>
              </a:path>
            </a:pathLst>
          </a:custGeom>
          <a:noFill/>
          <a:ln w="19050">
            <a:solidFill>
              <a:srgbClr val="FF0000"/>
            </a:solidFill>
            <a:headEnd type="none" w="med" len="med"/>
            <a:tailEnd type="triangl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ID" sz="1100"/>
          </a:p>
        </xdr:txBody>
      </xdr:sp>
      <xdr:sp macro="" textlink="">
        <xdr:nvSpPr>
          <xdr:cNvPr id="7" name="Freeform: Shape 6">
            <a:extLst>
              <a:ext uri="{FF2B5EF4-FFF2-40B4-BE49-F238E27FC236}">
                <a16:creationId xmlns:a16="http://schemas.microsoft.com/office/drawing/2014/main" xmlns="" id="{00000000-0008-0000-0000-000007000000}"/>
              </a:ext>
            </a:extLst>
          </xdr:cNvPr>
          <xdr:cNvSpPr/>
        </xdr:nvSpPr>
        <xdr:spPr>
          <a:xfrm>
            <a:off x="1937566" y="685800"/>
            <a:ext cx="2979419" cy="2038350"/>
          </a:xfrm>
          <a:custGeom>
            <a:avLst/>
            <a:gdLst>
              <a:gd name="connsiteX0" fmla="*/ 53159 w 2979419"/>
              <a:gd name="connsiteY0" fmla="*/ 0 h 2038350"/>
              <a:gd name="connsiteX1" fmla="*/ 53159 w 2979419"/>
              <a:gd name="connsiteY1" fmla="*/ 76200 h 2038350"/>
              <a:gd name="connsiteX2" fmla="*/ 605609 w 2979419"/>
              <a:gd name="connsiteY2" fmla="*/ 152400 h 2038350"/>
              <a:gd name="connsiteX3" fmla="*/ 2834459 w 2979419"/>
              <a:gd name="connsiteY3" fmla="*/ 152400 h 2038350"/>
              <a:gd name="connsiteX4" fmla="*/ 2577284 w 2979419"/>
              <a:gd name="connsiteY4" fmla="*/ 2038350 h 2038350"/>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979419" h="2038350">
                <a:moveTo>
                  <a:pt x="53159" y="0"/>
                </a:moveTo>
                <a:cubicBezTo>
                  <a:pt x="7121" y="25400"/>
                  <a:pt x="-38916" y="50800"/>
                  <a:pt x="53159" y="76200"/>
                </a:cubicBezTo>
                <a:cubicBezTo>
                  <a:pt x="145234" y="101600"/>
                  <a:pt x="142059" y="139700"/>
                  <a:pt x="605609" y="152400"/>
                </a:cubicBezTo>
                <a:cubicBezTo>
                  <a:pt x="1069159" y="165100"/>
                  <a:pt x="2505846" y="-161925"/>
                  <a:pt x="2834459" y="152400"/>
                </a:cubicBezTo>
                <a:cubicBezTo>
                  <a:pt x="3163072" y="466725"/>
                  <a:pt x="2870178" y="1252537"/>
                  <a:pt x="2577284" y="2038350"/>
                </a:cubicBezTo>
              </a:path>
            </a:pathLst>
          </a:custGeom>
          <a:noFill/>
          <a:ln w="19050">
            <a:solidFill>
              <a:srgbClr val="FF0000"/>
            </a:solidFill>
            <a:headEnd type="none" w="med" len="med"/>
            <a:tailEnd type="triangl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ID" sz="1100"/>
          </a:p>
        </xdr:txBody>
      </xdr:sp>
      <xdr:sp macro="" textlink="$A$3">
        <xdr:nvSpPr>
          <xdr:cNvPr id="8" name="TextBox 7">
            <a:extLst>
              <a:ext uri="{FF2B5EF4-FFF2-40B4-BE49-F238E27FC236}">
                <a16:creationId xmlns:a16="http://schemas.microsoft.com/office/drawing/2014/main" xmlns="" id="{00000000-0008-0000-0000-000008000000}"/>
              </a:ext>
            </a:extLst>
          </xdr:cNvPr>
          <xdr:cNvSpPr txBox="1"/>
        </xdr:nvSpPr>
        <xdr:spPr>
          <a:xfrm>
            <a:off x="1990725" y="1552576"/>
            <a:ext cx="558000" cy="190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fld id="{A8B96CE7-4E67-4FF3-BE10-977D4CD7D9A7}" type="TxLink">
              <a:rPr lang="en-US" sz="1000" b="0" i="0" u="none" strike="noStrike">
                <a:solidFill>
                  <a:srgbClr val="000000"/>
                </a:solidFill>
                <a:latin typeface="Calibri"/>
                <a:cs typeface="Calibri"/>
              </a:rPr>
              <a:pPr/>
              <a:t>5</a:t>
            </a:fld>
            <a:endParaRPr lang="en-ID" sz="1000"/>
          </a:p>
        </xdr:txBody>
      </xdr:sp>
    </xdr:grpSp>
    <xdr:clientData/>
  </xdr:twoCellAnchor>
  <xdr:twoCellAnchor>
    <xdr:from>
      <xdr:col>0</xdr:col>
      <xdr:colOff>273035</xdr:colOff>
      <xdr:row>2</xdr:row>
      <xdr:rowOff>209550</xdr:rowOff>
    </xdr:from>
    <xdr:to>
      <xdr:col>2</xdr:col>
      <xdr:colOff>447675</xdr:colOff>
      <xdr:row>7</xdr:row>
      <xdr:rowOff>133350</xdr:rowOff>
    </xdr:to>
    <xdr:sp macro="" textlink="">
      <xdr:nvSpPr>
        <xdr:cNvPr id="10" name="Freeform: Shape 9">
          <a:extLst>
            <a:ext uri="{FF2B5EF4-FFF2-40B4-BE49-F238E27FC236}">
              <a16:creationId xmlns:a16="http://schemas.microsoft.com/office/drawing/2014/main" xmlns="" id="{00000000-0008-0000-0000-00000A000000}"/>
            </a:ext>
          </a:extLst>
        </xdr:cNvPr>
        <xdr:cNvSpPr/>
      </xdr:nvSpPr>
      <xdr:spPr>
        <a:xfrm>
          <a:off x="273035" y="695325"/>
          <a:ext cx="1679590" cy="904875"/>
        </a:xfrm>
        <a:custGeom>
          <a:avLst/>
          <a:gdLst>
            <a:gd name="connsiteX0" fmla="*/ 60340 w 1679590"/>
            <a:gd name="connsiteY0" fmla="*/ 0 h 904875"/>
            <a:gd name="connsiteX1" fmla="*/ 88915 w 1679590"/>
            <a:gd name="connsiteY1" fmla="*/ 381000 h 904875"/>
            <a:gd name="connsiteX2" fmla="*/ 98440 w 1679590"/>
            <a:gd name="connsiteY2" fmla="*/ 742950 h 904875"/>
            <a:gd name="connsiteX3" fmla="*/ 1403365 w 1679590"/>
            <a:gd name="connsiteY3" fmla="*/ 800100 h 904875"/>
            <a:gd name="connsiteX4" fmla="*/ 1679590 w 1679590"/>
            <a:gd name="connsiteY4" fmla="*/ 904875 h 904875"/>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679590" h="904875">
              <a:moveTo>
                <a:pt x="60340" y="0"/>
              </a:moveTo>
              <a:cubicBezTo>
                <a:pt x="71452" y="128587"/>
                <a:pt x="82565" y="257175"/>
                <a:pt x="88915" y="381000"/>
              </a:cubicBezTo>
              <a:cubicBezTo>
                <a:pt x="95265" y="504825"/>
                <a:pt x="-120635" y="673100"/>
                <a:pt x="98440" y="742950"/>
              </a:cubicBezTo>
              <a:cubicBezTo>
                <a:pt x="317515" y="812800"/>
                <a:pt x="1139840" y="773113"/>
                <a:pt x="1403365" y="800100"/>
              </a:cubicBezTo>
              <a:cubicBezTo>
                <a:pt x="1666890" y="827087"/>
                <a:pt x="1673240" y="865981"/>
                <a:pt x="1679590" y="904875"/>
              </a:cubicBezTo>
            </a:path>
          </a:pathLst>
        </a:custGeom>
        <a:noFill/>
        <a:ln w="19050">
          <a:solidFill>
            <a:srgbClr val="FF0000"/>
          </a:solidFill>
          <a:headEnd type="none" w="med" len="med"/>
          <a:tailEnd type="triangl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ID" sz="1100"/>
        </a:p>
      </xdr:txBody>
    </xdr:sp>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942975</xdr:colOff>
          <xdr:row>23</xdr:row>
          <xdr:rowOff>28575</xdr:rowOff>
        </xdr:from>
        <xdr:to>
          <xdr:col>1</xdr:col>
          <xdr:colOff>1390650</xdr:colOff>
          <xdr:row>23</xdr:row>
          <xdr:rowOff>171450</xdr:rowOff>
        </xdr:to>
        <xdr:sp macro="" textlink="">
          <xdr:nvSpPr>
            <xdr:cNvPr id="20481" name="Scroll Bar 1" hidden="1">
              <a:extLst>
                <a:ext uri="{63B3BB69-23CF-44E3-9099-C40C66FF867C}">
                  <a14:compatExt spid="_x0000_s20481"/>
                </a:ext>
                <a:ext uri="{FF2B5EF4-FFF2-40B4-BE49-F238E27FC236}">
                  <a16:creationId xmlns:a16="http://schemas.microsoft.com/office/drawing/2014/main" xmlns="" id="{00000000-0008-0000-0A00-00000150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1076325</xdr:colOff>
          <xdr:row>3</xdr:row>
          <xdr:rowOff>19050</xdr:rowOff>
        </xdr:from>
        <xdr:to>
          <xdr:col>1</xdr:col>
          <xdr:colOff>1562100</xdr:colOff>
          <xdr:row>3</xdr:row>
          <xdr:rowOff>180975</xdr:rowOff>
        </xdr:to>
        <xdr:sp macro="" textlink="">
          <xdr:nvSpPr>
            <xdr:cNvPr id="20482" name="Scroll Bar 2" hidden="1">
              <a:extLst>
                <a:ext uri="{63B3BB69-23CF-44E3-9099-C40C66FF867C}">
                  <a14:compatExt spid="_x0000_s20482"/>
                </a:ext>
                <a:ext uri="{FF2B5EF4-FFF2-40B4-BE49-F238E27FC236}">
                  <a16:creationId xmlns:a16="http://schemas.microsoft.com/office/drawing/2014/main" xmlns="" id="{00000000-0008-0000-0A00-00000250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xdr:from>
      <xdr:col>7</xdr:col>
      <xdr:colOff>152400</xdr:colOff>
      <xdr:row>6</xdr:row>
      <xdr:rowOff>19050</xdr:rowOff>
    </xdr:from>
    <xdr:to>
      <xdr:col>7</xdr:col>
      <xdr:colOff>400050</xdr:colOff>
      <xdr:row>10</xdr:row>
      <xdr:rowOff>152400</xdr:rowOff>
    </xdr:to>
    <xdr:sp macro="" textlink="">
      <xdr:nvSpPr>
        <xdr:cNvPr id="4" name="Arrow: Right 3">
          <a:extLst>
            <a:ext uri="{FF2B5EF4-FFF2-40B4-BE49-F238E27FC236}">
              <a16:creationId xmlns:a16="http://schemas.microsoft.com/office/drawing/2014/main" xmlns="" id="{00000000-0008-0000-0A00-000004000000}"/>
            </a:ext>
          </a:extLst>
        </xdr:cNvPr>
        <xdr:cNvSpPr/>
      </xdr:nvSpPr>
      <xdr:spPr>
        <a:xfrm>
          <a:off x="4886325" y="1304925"/>
          <a:ext cx="247650" cy="895350"/>
        </a:xfrm>
        <a:prstGeom prst="rightArrow">
          <a:avLst/>
        </a:prstGeom>
      </xdr:spPr>
      <xdr:style>
        <a:lnRef idx="0">
          <a:schemeClr val="accent2"/>
        </a:lnRef>
        <a:fillRef idx="3">
          <a:schemeClr val="accent2"/>
        </a:fillRef>
        <a:effectRef idx="3">
          <a:schemeClr val="accent2"/>
        </a:effectRef>
        <a:fontRef idx="minor">
          <a:schemeClr val="lt1"/>
        </a:fontRef>
      </xdr:style>
      <xdr:txBody>
        <a:bodyPr vertOverflow="clip" horzOverflow="clip" rtlCol="0" anchor="t"/>
        <a:lstStyle/>
        <a:p>
          <a:pPr algn="l"/>
          <a:endParaRPr lang="en-ID" sz="1100"/>
        </a:p>
      </xdr:txBody>
    </xdr:sp>
    <xdr:clientData/>
  </xdr:twoCellAnchor>
  <mc:AlternateContent xmlns:mc="http://schemas.openxmlformats.org/markup-compatibility/2006">
    <mc:Choice xmlns:a14="http://schemas.microsoft.com/office/drawing/2010/main" Requires="a14">
      <xdr:twoCellAnchor editAs="oneCell">
        <xdr:from>
          <xdr:col>1</xdr:col>
          <xdr:colOff>1076325</xdr:colOff>
          <xdr:row>2</xdr:row>
          <xdr:rowOff>28575</xdr:rowOff>
        </xdr:from>
        <xdr:to>
          <xdr:col>1</xdr:col>
          <xdr:colOff>1562100</xdr:colOff>
          <xdr:row>2</xdr:row>
          <xdr:rowOff>190500</xdr:rowOff>
        </xdr:to>
        <xdr:sp macro="" textlink="">
          <xdr:nvSpPr>
            <xdr:cNvPr id="20483" name="Scroll Bar 3" hidden="1">
              <a:extLst>
                <a:ext uri="{63B3BB69-23CF-44E3-9099-C40C66FF867C}">
                  <a14:compatExt spid="_x0000_s20483"/>
                </a:ext>
                <a:ext uri="{FF2B5EF4-FFF2-40B4-BE49-F238E27FC236}">
                  <a16:creationId xmlns:a16="http://schemas.microsoft.com/office/drawing/2014/main" xmlns="" id="{00000000-0008-0000-0A00-00000350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xdr:from>
      <xdr:col>1</xdr:col>
      <xdr:colOff>85726</xdr:colOff>
      <xdr:row>14</xdr:row>
      <xdr:rowOff>118948</xdr:rowOff>
    </xdr:from>
    <xdr:to>
      <xdr:col>4</xdr:col>
      <xdr:colOff>57151</xdr:colOff>
      <xdr:row>24</xdr:row>
      <xdr:rowOff>57151</xdr:rowOff>
    </xdr:to>
    <xdr:grpSp>
      <xdr:nvGrpSpPr>
        <xdr:cNvPr id="6" name="Group 5">
          <a:extLst>
            <a:ext uri="{FF2B5EF4-FFF2-40B4-BE49-F238E27FC236}">
              <a16:creationId xmlns:a16="http://schemas.microsoft.com/office/drawing/2014/main" xmlns="" id="{00000000-0008-0000-0A00-000006000000}"/>
            </a:ext>
          </a:extLst>
        </xdr:cNvPr>
        <xdr:cNvGrpSpPr/>
      </xdr:nvGrpSpPr>
      <xdr:grpSpPr>
        <a:xfrm>
          <a:off x="476251" y="2928823"/>
          <a:ext cx="2705100" cy="1843203"/>
          <a:chOff x="7696201" y="414223"/>
          <a:chExt cx="2705100" cy="1890828"/>
        </a:xfrm>
      </xdr:grpSpPr>
      <xdr:pic>
        <xdr:nvPicPr>
          <xdr:cNvPr id="3" name="Picture 2">
            <a:extLst>
              <a:ext uri="{FF2B5EF4-FFF2-40B4-BE49-F238E27FC236}">
                <a16:creationId xmlns:a16="http://schemas.microsoft.com/office/drawing/2014/main" xmlns="" id="{00000000-0008-0000-0A00-000003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77914"/>
          <a:stretch/>
        </xdr:blipFill>
        <xdr:spPr>
          <a:xfrm>
            <a:off x="7696201" y="414223"/>
            <a:ext cx="2705100" cy="521508"/>
          </a:xfrm>
          <a:prstGeom prst="rect">
            <a:avLst/>
          </a:prstGeom>
        </xdr:spPr>
      </xdr:pic>
      <xdr:pic>
        <xdr:nvPicPr>
          <xdr:cNvPr id="8" name="Picture 7">
            <a:extLst>
              <a:ext uri="{FF2B5EF4-FFF2-40B4-BE49-F238E27FC236}">
                <a16:creationId xmlns:a16="http://schemas.microsoft.com/office/drawing/2014/main" xmlns="" id="{00000000-0008-0000-0A00-000008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30878"/>
          <a:stretch/>
        </xdr:blipFill>
        <xdr:spPr>
          <a:xfrm>
            <a:off x="7696201" y="625284"/>
            <a:ext cx="2705100" cy="1632142"/>
          </a:xfrm>
          <a:prstGeom prst="rect">
            <a:avLst/>
          </a:prstGeom>
        </xdr:spPr>
      </xdr:pic>
    </xdr:grp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104775</xdr:colOff>
          <xdr:row>11</xdr:row>
          <xdr:rowOff>28575</xdr:rowOff>
        </xdr:from>
        <xdr:to>
          <xdr:col>9</xdr:col>
          <xdr:colOff>590550</xdr:colOff>
          <xdr:row>12</xdr:row>
          <xdr:rowOff>0</xdr:rowOff>
        </xdr:to>
        <xdr:sp macro="" textlink="">
          <xdr:nvSpPr>
            <xdr:cNvPr id="95233" name="Scroll Bar 1" hidden="1">
              <a:extLst>
                <a:ext uri="{63B3BB69-23CF-44E3-9099-C40C66FF867C}">
                  <a14:compatExt spid="_x0000_s95233"/>
                </a:ext>
                <a:ext uri="{FF2B5EF4-FFF2-40B4-BE49-F238E27FC236}">
                  <a16:creationId xmlns:a16="http://schemas.microsoft.com/office/drawing/2014/main" xmlns="" id="{00000000-0008-0000-0B00-00000174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104775</xdr:colOff>
          <xdr:row>2</xdr:row>
          <xdr:rowOff>28575</xdr:rowOff>
        </xdr:from>
        <xdr:to>
          <xdr:col>2</xdr:col>
          <xdr:colOff>590550</xdr:colOff>
          <xdr:row>2</xdr:row>
          <xdr:rowOff>190500</xdr:rowOff>
        </xdr:to>
        <xdr:sp macro="" textlink="">
          <xdr:nvSpPr>
            <xdr:cNvPr id="96257" name="Scroll Bar 1" hidden="1">
              <a:extLst>
                <a:ext uri="{63B3BB69-23CF-44E3-9099-C40C66FF867C}">
                  <a14:compatExt spid="_x0000_s96257"/>
                </a:ext>
                <a:ext uri="{FF2B5EF4-FFF2-40B4-BE49-F238E27FC236}">
                  <a16:creationId xmlns:a16="http://schemas.microsoft.com/office/drawing/2014/main" xmlns="" id="{00000000-0008-0000-0C00-00000178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3</xdr:row>
          <xdr:rowOff>28575</xdr:rowOff>
        </xdr:from>
        <xdr:to>
          <xdr:col>2</xdr:col>
          <xdr:colOff>590550</xdr:colOff>
          <xdr:row>3</xdr:row>
          <xdr:rowOff>190500</xdr:rowOff>
        </xdr:to>
        <xdr:sp macro="" textlink="">
          <xdr:nvSpPr>
            <xdr:cNvPr id="96258" name="Scroll Bar 2" hidden="1">
              <a:extLst>
                <a:ext uri="{63B3BB69-23CF-44E3-9099-C40C66FF867C}">
                  <a14:compatExt spid="_x0000_s96258"/>
                </a:ext>
                <a:ext uri="{FF2B5EF4-FFF2-40B4-BE49-F238E27FC236}">
                  <a16:creationId xmlns:a16="http://schemas.microsoft.com/office/drawing/2014/main" xmlns="" id="{00000000-0008-0000-0C00-00000278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0</xdr:colOff>
          <xdr:row>15</xdr:row>
          <xdr:rowOff>28575</xdr:rowOff>
        </xdr:from>
        <xdr:to>
          <xdr:col>5</xdr:col>
          <xdr:colOff>485775</xdr:colOff>
          <xdr:row>15</xdr:row>
          <xdr:rowOff>190500</xdr:rowOff>
        </xdr:to>
        <xdr:sp macro="" textlink="">
          <xdr:nvSpPr>
            <xdr:cNvPr id="21505" name="Scroll Bar 1" hidden="1">
              <a:extLst>
                <a:ext uri="{63B3BB69-23CF-44E3-9099-C40C66FF867C}">
                  <a14:compatExt spid="_x0000_s21505"/>
                </a:ext>
                <a:ext uri="{FF2B5EF4-FFF2-40B4-BE49-F238E27FC236}">
                  <a16:creationId xmlns:a16="http://schemas.microsoft.com/office/drawing/2014/main" xmlns="" id="{00000000-0008-0000-0D00-0000015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xdr:twoCellAnchor>
    <xdr:from>
      <xdr:col>7</xdr:col>
      <xdr:colOff>38100</xdr:colOff>
      <xdr:row>9</xdr:row>
      <xdr:rowOff>133350</xdr:rowOff>
    </xdr:from>
    <xdr:to>
      <xdr:col>7</xdr:col>
      <xdr:colOff>304800</xdr:colOff>
      <xdr:row>12</xdr:row>
      <xdr:rowOff>85725</xdr:rowOff>
    </xdr:to>
    <xdr:sp macro="" textlink="">
      <xdr:nvSpPr>
        <xdr:cNvPr id="4" name="Arrow: Left 3">
          <a:extLst>
            <a:ext uri="{FF2B5EF4-FFF2-40B4-BE49-F238E27FC236}">
              <a16:creationId xmlns:a16="http://schemas.microsoft.com/office/drawing/2014/main" xmlns="" id="{00000000-0008-0000-0E00-000004000000}"/>
            </a:ext>
          </a:extLst>
        </xdr:cNvPr>
        <xdr:cNvSpPr/>
      </xdr:nvSpPr>
      <xdr:spPr>
        <a:xfrm>
          <a:off x="6467475" y="1952625"/>
          <a:ext cx="266700" cy="533400"/>
        </a:xfrm>
        <a:prstGeom prst="leftArrow">
          <a:avLst/>
        </a:prstGeom>
      </xdr:spPr>
      <xdr:style>
        <a:lnRef idx="0">
          <a:schemeClr val="accent2"/>
        </a:lnRef>
        <a:fillRef idx="3">
          <a:schemeClr val="accent2"/>
        </a:fillRef>
        <a:effectRef idx="3">
          <a:schemeClr val="accent2"/>
        </a:effectRef>
        <a:fontRef idx="minor">
          <a:schemeClr val="lt1"/>
        </a:fontRef>
      </xdr:style>
      <xdr:txBody>
        <a:bodyPr vertOverflow="clip" horzOverflow="clip" rtlCol="0" anchor="t"/>
        <a:lstStyle/>
        <a:p>
          <a:pPr algn="l"/>
          <a:endParaRPr lang="en-ID" sz="1100"/>
        </a:p>
      </xdr:txBody>
    </xdr:sp>
    <xdr:clientData/>
  </xdr:twoCellAnchor>
  <xdr:twoCellAnchor editAs="oneCell">
    <xdr:from>
      <xdr:col>7</xdr:col>
      <xdr:colOff>352425</xdr:colOff>
      <xdr:row>7</xdr:row>
      <xdr:rowOff>76200</xdr:rowOff>
    </xdr:from>
    <xdr:to>
      <xdr:col>7</xdr:col>
      <xdr:colOff>3179304</xdr:colOff>
      <xdr:row>20</xdr:row>
      <xdr:rowOff>0</xdr:rowOff>
    </xdr:to>
    <xdr:pic>
      <xdr:nvPicPr>
        <xdr:cNvPr id="6" name="Picture 5">
          <a:extLst>
            <a:ext uri="{FF2B5EF4-FFF2-40B4-BE49-F238E27FC236}">
              <a16:creationId xmlns:a16="http://schemas.microsoft.com/office/drawing/2014/main" xmlns="" id="{00000000-0008-0000-0E00-000006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781800" y="1514475"/>
          <a:ext cx="2826879" cy="2400300"/>
        </a:xfrm>
        <a:prstGeom prst="rect">
          <a:avLst/>
        </a:prstGeom>
      </xdr:spPr>
    </xdr:pic>
    <xdr:clientData/>
  </xdr:twoCellAnchor>
  <xdr:twoCellAnchor>
    <xdr:from>
      <xdr:col>14</xdr:col>
      <xdr:colOff>257175</xdr:colOff>
      <xdr:row>3</xdr:row>
      <xdr:rowOff>152400</xdr:rowOff>
    </xdr:from>
    <xdr:to>
      <xdr:col>14</xdr:col>
      <xdr:colOff>5676900</xdr:colOff>
      <xdr:row>24</xdr:row>
      <xdr:rowOff>0</xdr:rowOff>
    </xdr:to>
    <xdr:graphicFrame macro="">
      <xdr:nvGraphicFramePr>
        <xdr:cNvPr id="2" name="Chart 1">
          <a:extLst>
            <a:ext uri="{FF2B5EF4-FFF2-40B4-BE49-F238E27FC236}">
              <a16:creationId xmlns:a16="http://schemas.microsoft.com/office/drawing/2014/main" xmlns="" id="{00000000-0008-0000-0E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47625</xdr:colOff>
          <xdr:row>10</xdr:row>
          <xdr:rowOff>38100</xdr:rowOff>
        </xdr:from>
        <xdr:to>
          <xdr:col>4</xdr:col>
          <xdr:colOff>533400</xdr:colOff>
          <xdr:row>10</xdr:row>
          <xdr:rowOff>200025</xdr:rowOff>
        </xdr:to>
        <xdr:sp macro="" textlink="">
          <xdr:nvSpPr>
            <xdr:cNvPr id="53249" name="Scroll Bar 1" hidden="1">
              <a:extLst>
                <a:ext uri="{63B3BB69-23CF-44E3-9099-C40C66FF867C}">
                  <a14:compatExt spid="_x0000_s53249"/>
                </a:ext>
                <a:ext uri="{FF2B5EF4-FFF2-40B4-BE49-F238E27FC236}">
                  <a16:creationId xmlns:a16="http://schemas.microsoft.com/office/drawing/2014/main" xmlns="" id="{00000000-0008-0000-1000-000001D0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11</xdr:row>
          <xdr:rowOff>19050</xdr:rowOff>
        </xdr:from>
        <xdr:to>
          <xdr:col>4</xdr:col>
          <xdr:colOff>533400</xdr:colOff>
          <xdr:row>11</xdr:row>
          <xdr:rowOff>180975</xdr:rowOff>
        </xdr:to>
        <xdr:sp macro="" textlink="">
          <xdr:nvSpPr>
            <xdr:cNvPr id="53250" name="Scroll Bar 2" hidden="1">
              <a:extLst>
                <a:ext uri="{63B3BB69-23CF-44E3-9099-C40C66FF867C}">
                  <a14:compatExt spid="_x0000_s53250"/>
                </a:ext>
                <a:ext uri="{FF2B5EF4-FFF2-40B4-BE49-F238E27FC236}">
                  <a16:creationId xmlns:a16="http://schemas.microsoft.com/office/drawing/2014/main" xmlns="" id="{00000000-0008-0000-1000-000002D0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1171575</xdr:colOff>
          <xdr:row>3</xdr:row>
          <xdr:rowOff>19050</xdr:rowOff>
        </xdr:from>
        <xdr:to>
          <xdr:col>1</xdr:col>
          <xdr:colOff>1657350</xdr:colOff>
          <xdr:row>3</xdr:row>
          <xdr:rowOff>180975</xdr:rowOff>
        </xdr:to>
        <xdr:sp macro="" textlink="">
          <xdr:nvSpPr>
            <xdr:cNvPr id="97281" name="Scroll Bar 1" hidden="1">
              <a:extLst>
                <a:ext uri="{63B3BB69-23CF-44E3-9099-C40C66FF867C}">
                  <a14:compatExt spid="_x0000_s97281"/>
                </a:ext>
                <a:ext uri="{FF2B5EF4-FFF2-40B4-BE49-F238E27FC236}">
                  <a16:creationId xmlns:a16="http://schemas.microsoft.com/office/drawing/2014/main" xmlns="" id="{00000000-0008-0000-1100-0000017C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1171575</xdr:colOff>
          <xdr:row>4</xdr:row>
          <xdr:rowOff>19050</xdr:rowOff>
        </xdr:from>
        <xdr:to>
          <xdr:col>1</xdr:col>
          <xdr:colOff>1657350</xdr:colOff>
          <xdr:row>4</xdr:row>
          <xdr:rowOff>180975</xdr:rowOff>
        </xdr:to>
        <xdr:sp macro="" textlink="">
          <xdr:nvSpPr>
            <xdr:cNvPr id="97282" name="Scroll Bar 2" hidden="1">
              <a:extLst>
                <a:ext uri="{63B3BB69-23CF-44E3-9099-C40C66FF867C}">
                  <a14:compatExt spid="_x0000_s97282"/>
                </a:ext>
                <a:ext uri="{FF2B5EF4-FFF2-40B4-BE49-F238E27FC236}">
                  <a16:creationId xmlns:a16="http://schemas.microsoft.com/office/drawing/2014/main" xmlns="" id="{00000000-0008-0000-1100-0000027C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1171575</xdr:colOff>
          <xdr:row>3</xdr:row>
          <xdr:rowOff>19050</xdr:rowOff>
        </xdr:from>
        <xdr:to>
          <xdr:col>1</xdr:col>
          <xdr:colOff>1657350</xdr:colOff>
          <xdr:row>3</xdr:row>
          <xdr:rowOff>180975</xdr:rowOff>
        </xdr:to>
        <xdr:sp macro="" textlink="">
          <xdr:nvSpPr>
            <xdr:cNvPr id="101377" name="Scroll Bar 1" hidden="1">
              <a:extLst>
                <a:ext uri="{63B3BB69-23CF-44E3-9099-C40C66FF867C}">
                  <a14:compatExt spid="_x0000_s101377"/>
                </a:ext>
                <a:ext uri="{FF2B5EF4-FFF2-40B4-BE49-F238E27FC236}">
                  <a16:creationId xmlns:a16="http://schemas.microsoft.com/office/drawing/2014/main" xmlns="" id="{00000000-0008-0000-1200-0000018C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1171575</xdr:colOff>
          <xdr:row>4</xdr:row>
          <xdr:rowOff>19050</xdr:rowOff>
        </xdr:from>
        <xdr:to>
          <xdr:col>1</xdr:col>
          <xdr:colOff>1657350</xdr:colOff>
          <xdr:row>4</xdr:row>
          <xdr:rowOff>180975</xdr:rowOff>
        </xdr:to>
        <xdr:sp macro="" textlink="">
          <xdr:nvSpPr>
            <xdr:cNvPr id="101378" name="Scroll Bar 2" hidden="1">
              <a:extLst>
                <a:ext uri="{63B3BB69-23CF-44E3-9099-C40C66FF867C}">
                  <a14:compatExt spid="_x0000_s101378"/>
                </a:ext>
                <a:ext uri="{FF2B5EF4-FFF2-40B4-BE49-F238E27FC236}">
                  <a16:creationId xmlns:a16="http://schemas.microsoft.com/office/drawing/2014/main" xmlns="" id="{00000000-0008-0000-1200-0000028C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1619250</xdr:colOff>
          <xdr:row>1</xdr:row>
          <xdr:rowOff>238125</xdr:rowOff>
        </xdr:from>
        <xdr:to>
          <xdr:col>3</xdr:col>
          <xdr:colOff>28575</xdr:colOff>
          <xdr:row>3</xdr:row>
          <xdr:rowOff>0</xdr:rowOff>
        </xdr:to>
        <xdr:sp macro="" textlink="">
          <xdr:nvSpPr>
            <xdr:cNvPr id="102401" name="Option Button 1" hidden="1">
              <a:extLst>
                <a:ext uri="{63B3BB69-23CF-44E3-9099-C40C66FF867C}">
                  <a14:compatExt spid="_x0000_s102401"/>
                </a:ext>
                <a:ext uri="{FF2B5EF4-FFF2-40B4-BE49-F238E27FC236}">
                  <a16:creationId xmlns:a16="http://schemas.microsoft.com/office/drawing/2014/main" xmlns="" id="{00000000-0008-0000-1300-0000019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161925</xdr:colOff>
          <xdr:row>2</xdr:row>
          <xdr:rowOff>0</xdr:rowOff>
        </xdr:from>
        <xdr:to>
          <xdr:col>3</xdr:col>
          <xdr:colOff>457200</xdr:colOff>
          <xdr:row>3</xdr:row>
          <xdr:rowOff>0</xdr:rowOff>
        </xdr:to>
        <xdr:sp macro="" textlink="">
          <xdr:nvSpPr>
            <xdr:cNvPr id="102402" name="Option Button 2" hidden="1">
              <a:extLst>
                <a:ext uri="{63B3BB69-23CF-44E3-9099-C40C66FF867C}">
                  <a14:compatExt spid="_x0000_s102402"/>
                </a:ext>
                <a:ext uri="{FF2B5EF4-FFF2-40B4-BE49-F238E27FC236}">
                  <a16:creationId xmlns:a16="http://schemas.microsoft.com/office/drawing/2014/main" xmlns="" id="{00000000-0008-0000-1300-0000029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1266825</xdr:colOff>
          <xdr:row>3</xdr:row>
          <xdr:rowOff>28575</xdr:rowOff>
        </xdr:from>
        <xdr:to>
          <xdr:col>2</xdr:col>
          <xdr:colOff>1752600</xdr:colOff>
          <xdr:row>3</xdr:row>
          <xdr:rowOff>190500</xdr:rowOff>
        </xdr:to>
        <xdr:sp macro="" textlink="">
          <xdr:nvSpPr>
            <xdr:cNvPr id="102403" name="Scroll Bar 3" hidden="1">
              <a:extLst>
                <a:ext uri="{63B3BB69-23CF-44E3-9099-C40C66FF867C}">
                  <a14:compatExt spid="_x0000_s102403"/>
                </a:ext>
                <a:ext uri="{FF2B5EF4-FFF2-40B4-BE49-F238E27FC236}">
                  <a16:creationId xmlns:a16="http://schemas.microsoft.com/office/drawing/2014/main" xmlns="" id="{00000000-0008-0000-1300-00000390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1266825</xdr:colOff>
          <xdr:row>6</xdr:row>
          <xdr:rowOff>28575</xdr:rowOff>
        </xdr:from>
        <xdr:to>
          <xdr:col>2</xdr:col>
          <xdr:colOff>1752600</xdr:colOff>
          <xdr:row>6</xdr:row>
          <xdr:rowOff>190500</xdr:rowOff>
        </xdr:to>
        <xdr:sp macro="" textlink="">
          <xdr:nvSpPr>
            <xdr:cNvPr id="102404" name="Scroll Bar 4" hidden="1">
              <a:extLst>
                <a:ext uri="{63B3BB69-23CF-44E3-9099-C40C66FF867C}">
                  <a14:compatExt spid="_x0000_s102404"/>
                </a:ext>
                <a:ext uri="{FF2B5EF4-FFF2-40B4-BE49-F238E27FC236}">
                  <a16:creationId xmlns:a16="http://schemas.microsoft.com/office/drawing/2014/main" xmlns="" id="{00000000-0008-0000-1300-00000490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533400</xdr:colOff>
          <xdr:row>2</xdr:row>
          <xdr:rowOff>19050</xdr:rowOff>
        </xdr:from>
        <xdr:to>
          <xdr:col>2</xdr:col>
          <xdr:colOff>1019175</xdr:colOff>
          <xdr:row>2</xdr:row>
          <xdr:rowOff>180975</xdr:rowOff>
        </xdr:to>
        <xdr:sp macro="" textlink="">
          <xdr:nvSpPr>
            <xdr:cNvPr id="124929" name="Scroll Bar 1" hidden="1">
              <a:extLst>
                <a:ext uri="{63B3BB69-23CF-44E3-9099-C40C66FF867C}">
                  <a14:compatExt spid="_x0000_s124929"/>
                </a:ext>
                <a:ext uri="{FF2B5EF4-FFF2-40B4-BE49-F238E27FC236}">
                  <a16:creationId xmlns:a16="http://schemas.microsoft.com/office/drawing/2014/main" xmlns="" id="{00000000-0008-0000-1400-000001E8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123825</xdr:colOff>
          <xdr:row>11</xdr:row>
          <xdr:rowOff>28575</xdr:rowOff>
        </xdr:from>
        <xdr:to>
          <xdr:col>2</xdr:col>
          <xdr:colOff>609600</xdr:colOff>
          <xdr:row>11</xdr:row>
          <xdr:rowOff>190500</xdr:rowOff>
        </xdr:to>
        <xdr:sp macro="" textlink="">
          <xdr:nvSpPr>
            <xdr:cNvPr id="23553" name="Scroll Bar 1" hidden="1">
              <a:extLst>
                <a:ext uri="{63B3BB69-23CF-44E3-9099-C40C66FF867C}">
                  <a14:compatExt spid="_x0000_s23553"/>
                </a:ext>
                <a:ext uri="{FF2B5EF4-FFF2-40B4-BE49-F238E27FC236}">
                  <a16:creationId xmlns:a16="http://schemas.microsoft.com/office/drawing/2014/main" xmlns="" id="{00000000-0008-0000-0100-0000015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editAs="oneCell">
    <xdr:from>
      <xdr:col>1</xdr:col>
      <xdr:colOff>0</xdr:colOff>
      <xdr:row>13</xdr:row>
      <xdr:rowOff>85725</xdr:rowOff>
    </xdr:from>
    <xdr:to>
      <xdr:col>4</xdr:col>
      <xdr:colOff>357860</xdr:colOff>
      <xdr:row>24</xdr:row>
      <xdr:rowOff>180975</xdr:rowOff>
    </xdr:to>
    <xdr:pic>
      <xdr:nvPicPr>
        <xdr:cNvPr id="3" name="Picture 2">
          <a:extLst>
            <a:ext uri="{FF2B5EF4-FFF2-40B4-BE49-F238E27FC236}">
              <a16:creationId xmlns:a16="http://schemas.microsoft.com/office/drawing/2014/main" xmlns=""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90525" y="2514600"/>
          <a:ext cx="2520035" cy="2190750"/>
        </a:xfrm>
        <a:prstGeom prst="rect">
          <a:avLst/>
        </a:prstGeom>
      </xdr:spPr>
    </xdr:pic>
    <xdr:clientData/>
  </xdr:twoCellAnchor>
  <xdr:twoCellAnchor editAs="oneCell">
    <xdr:from>
      <xdr:col>5</xdr:col>
      <xdr:colOff>276225</xdr:colOff>
      <xdr:row>8</xdr:row>
      <xdr:rowOff>0</xdr:rowOff>
    </xdr:from>
    <xdr:to>
      <xdr:col>5</xdr:col>
      <xdr:colOff>2796225</xdr:colOff>
      <xdr:row>18</xdr:row>
      <xdr:rowOff>139859</xdr:rowOff>
    </xdr:to>
    <xdr:pic>
      <xdr:nvPicPr>
        <xdr:cNvPr id="5" name="Picture 4">
          <a:extLst>
            <a:ext uri="{FF2B5EF4-FFF2-40B4-BE49-F238E27FC236}">
              <a16:creationId xmlns:a16="http://schemas.microsoft.com/office/drawing/2014/main" xmlns="" id="{00000000-0008-0000-0100-000005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352800" y="1524000"/>
          <a:ext cx="2520000" cy="1997234"/>
        </a:xfrm>
        <a:prstGeom prst="rect">
          <a:avLst/>
        </a:prstGeom>
      </xdr:spPr>
    </xdr:pic>
    <xdr:clientData/>
  </xdr:twoCellAnchor>
  <xdr:twoCellAnchor>
    <xdr:from>
      <xdr:col>3</xdr:col>
      <xdr:colOff>569953</xdr:colOff>
      <xdr:row>10</xdr:row>
      <xdr:rowOff>1869</xdr:rowOff>
    </xdr:from>
    <xdr:to>
      <xdr:col>5</xdr:col>
      <xdr:colOff>266700</xdr:colOff>
      <xdr:row>14</xdr:row>
      <xdr:rowOff>3053</xdr:rowOff>
    </xdr:to>
    <xdr:sp macro="" textlink="">
      <xdr:nvSpPr>
        <xdr:cNvPr id="6" name="Freeform: Shape 5">
          <a:extLst>
            <a:ext uri="{FF2B5EF4-FFF2-40B4-BE49-F238E27FC236}">
              <a16:creationId xmlns:a16="http://schemas.microsoft.com/office/drawing/2014/main" xmlns="" id="{00000000-0008-0000-0100-000006000000}"/>
            </a:ext>
          </a:extLst>
        </xdr:cNvPr>
        <xdr:cNvSpPr/>
      </xdr:nvSpPr>
      <xdr:spPr>
        <a:xfrm>
          <a:off x="2513053" y="1906869"/>
          <a:ext cx="830222" cy="715559"/>
        </a:xfrm>
        <a:custGeom>
          <a:avLst/>
          <a:gdLst>
            <a:gd name="connsiteX0" fmla="*/ 11072 w 830222"/>
            <a:gd name="connsiteY0" fmla="*/ 112431 h 715559"/>
            <a:gd name="connsiteX1" fmla="*/ 77747 w 830222"/>
            <a:gd name="connsiteY1" fmla="*/ 112431 h 715559"/>
            <a:gd name="connsiteX2" fmla="*/ 592097 w 830222"/>
            <a:gd name="connsiteY2" fmla="*/ 26706 h 715559"/>
            <a:gd name="connsiteX3" fmla="*/ 620672 w 830222"/>
            <a:gd name="connsiteY3" fmla="*/ 645831 h 715559"/>
            <a:gd name="connsiteX4" fmla="*/ 830222 w 830222"/>
            <a:gd name="connsiteY4" fmla="*/ 674406 h 715559"/>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830222" h="715559">
              <a:moveTo>
                <a:pt x="11072" y="112431"/>
              </a:moveTo>
              <a:cubicBezTo>
                <a:pt x="-4010" y="119575"/>
                <a:pt x="-19091" y="126719"/>
                <a:pt x="77747" y="112431"/>
              </a:cubicBezTo>
              <a:cubicBezTo>
                <a:pt x="174585" y="98143"/>
                <a:pt x="501610" y="-62194"/>
                <a:pt x="592097" y="26706"/>
              </a:cubicBezTo>
              <a:cubicBezTo>
                <a:pt x="682585" y="115606"/>
                <a:pt x="580985" y="537881"/>
                <a:pt x="620672" y="645831"/>
              </a:cubicBezTo>
              <a:cubicBezTo>
                <a:pt x="660359" y="753781"/>
                <a:pt x="745290" y="714093"/>
                <a:pt x="830222" y="674406"/>
              </a:cubicBezTo>
            </a:path>
          </a:pathLst>
        </a:custGeom>
        <a:noFill/>
        <a:ln w="19050">
          <a:solidFill>
            <a:srgbClr val="FF0000"/>
          </a:solidFill>
          <a:headEnd type="none" w="med" len="med"/>
          <a:tailEnd type="triangl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ID" sz="1100"/>
        </a:p>
      </xdr:txBody>
    </xdr:sp>
    <xdr:clientData/>
  </xdr:twoCellAnchor>
  <xdr:twoCellAnchor>
    <xdr:from>
      <xdr:col>3</xdr:col>
      <xdr:colOff>601074</xdr:colOff>
      <xdr:row>12</xdr:row>
      <xdr:rowOff>34544</xdr:rowOff>
    </xdr:from>
    <xdr:to>
      <xdr:col>5</xdr:col>
      <xdr:colOff>21806</xdr:colOff>
      <xdr:row>21</xdr:row>
      <xdr:rowOff>26061</xdr:rowOff>
    </xdr:to>
    <xdr:sp macro="" textlink="">
      <xdr:nvSpPr>
        <xdr:cNvPr id="7" name="Freeform: Shape 6">
          <a:extLst>
            <a:ext uri="{FF2B5EF4-FFF2-40B4-BE49-F238E27FC236}">
              <a16:creationId xmlns:a16="http://schemas.microsoft.com/office/drawing/2014/main" xmlns="" id="{00000000-0008-0000-0100-000007000000}"/>
            </a:ext>
          </a:extLst>
        </xdr:cNvPr>
        <xdr:cNvSpPr/>
      </xdr:nvSpPr>
      <xdr:spPr>
        <a:xfrm>
          <a:off x="2544174" y="2244344"/>
          <a:ext cx="554207" cy="1734592"/>
        </a:xfrm>
        <a:custGeom>
          <a:avLst/>
          <a:gdLst>
            <a:gd name="connsiteX0" fmla="*/ 8526 w 554207"/>
            <a:gd name="connsiteY0" fmla="*/ 79756 h 1734592"/>
            <a:gd name="connsiteX1" fmla="*/ 65676 w 554207"/>
            <a:gd name="connsiteY1" fmla="*/ 79756 h 1734592"/>
            <a:gd name="connsiteX2" fmla="*/ 494301 w 554207"/>
            <a:gd name="connsiteY2" fmla="*/ 117856 h 1734592"/>
            <a:gd name="connsiteX3" fmla="*/ 541926 w 554207"/>
            <a:gd name="connsiteY3" fmla="*/ 1546606 h 1734592"/>
            <a:gd name="connsiteX4" fmla="*/ 408576 w 554207"/>
            <a:gd name="connsiteY4" fmla="*/ 1718056 h 1734592"/>
            <a:gd name="connsiteX5" fmla="*/ 408576 w 554207"/>
            <a:gd name="connsiteY5" fmla="*/ 1718056 h 173459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Lst>
          <a:rect l="l" t="t" r="r" b="b"/>
          <a:pathLst>
            <a:path w="554207" h="1734592">
              <a:moveTo>
                <a:pt x="8526" y="79756"/>
              </a:moveTo>
              <a:cubicBezTo>
                <a:pt x="-3380" y="76581"/>
                <a:pt x="-15286" y="73406"/>
                <a:pt x="65676" y="79756"/>
              </a:cubicBezTo>
              <a:cubicBezTo>
                <a:pt x="146638" y="86106"/>
                <a:pt x="414926" y="-126619"/>
                <a:pt x="494301" y="117856"/>
              </a:cubicBezTo>
              <a:cubicBezTo>
                <a:pt x="573676" y="362331"/>
                <a:pt x="556213" y="1279906"/>
                <a:pt x="541926" y="1546606"/>
              </a:cubicBezTo>
              <a:cubicBezTo>
                <a:pt x="527639" y="1813306"/>
                <a:pt x="408576" y="1718056"/>
                <a:pt x="408576" y="1718056"/>
              </a:cubicBezTo>
              <a:lnTo>
                <a:pt x="408576" y="1718056"/>
              </a:lnTo>
            </a:path>
          </a:pathLst>
        </a:custGeom>
        <a:noFill/>
        <a:ln w="19050">
          <a:solidFill>
            <a:srgbClr val="FF0000"/>
          </a:solidFill>
          <a:headEnd type="none" w="med" len="med"/>
          <a:tailEnd type="triangl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ID" sz="1100"/>
        </a:p>
      </xdr:txBody>
    </xdr:sp>
    <xdr:clientData/>
  </xdr:twoCellAnchor>
</xdr:wsDr>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676275</xdr:colOff>
          <xdr:row>2</xdr:row>
          <xdr:rowOff>28575</xdr:rowOff>
        </xdr:from>
        <xdr:to>
          <xdr:col>2</xdr:col>
          <xdr:colOff>1162050</xdr:colOff>
          <xdr:row>2</xdr:row>
          <xdr:rowOff>190500</xdr:rowOff>
        </xdr:to>
        <xdr:sp macro="" textlink="">
          <xdr:nvSpPr>
            <xdr:cNvPr id="125953" name="Scroll Bar 1" hidden="1">
              <a:extLst>
                <a:ext uri="{63B3BB69-23CF-44E3-9099-C40C66FF867C}">
                  <a14:compatExt spid="_x0000_s125953"/>
                </a:ext>
                <a:ext uri="{FF2B5EF4-FFF2-40B4-BE49-F238E27FC236}">
                  <a16:creationId xmlns:a16="http://schemas.microsoft.com/office/drawing/2014/main" xmlns="" id="{00000000-0008-0000-1500-000001EC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676275</xdr:colOff>
          <xdr:row>3</xdr:row>
          <xdr:rowOff>19050</xdr:rowOff>
        </xdr:from>
        <xdr:to>
          <xdr:col>2</xdr:col>
          <xdr:colOff>1162050</xdr:colOff>
          <xdr:row>3</xdr:row>
          <xdr:rowOff>180975</xdr:rowOff>
        </xdr:to>
        <xdr:sp macro="" textlink="">
          <xdr:nvSpPr>
            <xdr:cNvPr id="125954" name="Scroll Bar 2" hidden="1">
              <a:extLst>
                <a:ext uri="{63B3BB69-23CF-44E3-9099-C40C66FF867C}">
                  <a14:compatExt spid="_x0000_s125954"/>
                </a:ext>
                <a:ext uri="{FF2B5EF4-FFF2-40B4-BE49-F238E27FC236}">
                  <a16:creationId xmlns:a16="http://schemas.microsoft.com/office/drawing/2014/main" xmlns="" id="{00000000-0008-0000-1500-000002EC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2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342900</xdr:colOff>
          <xdr:row>2</xdr:row>
          <xdr:rowOff>28575</xdr:rowOff>
        </xdr:from>
        <xdr:to>
          <xdr:col>2</xdr:col>
          <xdr:colOff>828675</xdr:colOff>
          <xdr:row>2</xdr:row>
          <xdr:rowOff>190500</xdr:rowOff>
        </xdr:to>
        <xdr:sp macro="" textlink="">
          <xdr:nvSpPr>
            <xdr:cNvPr id="128001" name="Scroll Bar 1" hidden="1">
              <a:extLst>
                <a:ext uri="{63B3BB69-23CF-44E3-9099-C40C66FF867C}">
                  <a14:compatExt spid="_x0000_s128001"/>
                </a:ext>
                <a:ext uri="{FF2B5EF4-FFF2-40B4-BE49-F238E27FC236}">
                  <a16:creationId xmlns:a16="http://schemas.microsoft.com/office/drawing/2014/main" xmlns="" id="{00000000-0008-0000-1600-000001F4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342900</xdr:colOff>
          <xdr:row>3</xdr:row>
          <xdr:rowOff>19050</xdr:rowOff>
        </xdr:from>
        <xdr:to>
          <xdr:col>2</xdr:col>
          <xdr:colOff>828675</xdr:colOff>
          <xdr:row>3</xdr:row>
          <xdr:rowOff>180975</xdr:rowOff>
        </xdr:to>
        <xdr:sp macro="" textlink="">
          <xdr:nvSpPr>
            <xdr:cNvPr id="128002" name="Scroll Bar 2" hidden="1">
              <a:extLst>
                <a:ext uri="{63B3BB69-23CF-44E3-9099-C40C66FF867C}">
                  <a14:compatExt spid="_x0000_s128002"/>
                </a:ext>
                <a:ext uri="{FF2B5EF4-FFF2-40B4-BE49-F238E27FC236}">
                  <a16:creationId xmlns:a16="http://schemas.microsoft.com/office/drawing/2014/main" xmlns="" id="{00000000-0008-0000-1600-000002F4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342900</xdr:colOff>
          <xdr:row>4</xdr:row>
          <xdr:rowOff>9525</xdr:rowOff>
        </xdr:from>
        <xdr:to>
          <xdr:col>2</xdr:col>
          <xdr:colOff>828675</xdr:colOff>
          <xdr:row>4</xdr:row>
          <xdr:rowOff>171450</xdr:rowOff>
        </xdr:to>
        <xdr:sp macro="" textlink="">
          <xdr:nvSpPr>
            <xdr:cNvPr id="128003" name="Scroll Bar 3" hidden="1">
              <a:extLst>
                <a:ext uri="{63B3BB69-23CF-44E3-9099-C40C66FF867C}">
                  <a14:compatExt spid="_x0000_s128003"/>
                </a:ext>
                <a:ext uri="{FF2B5EF4-FFF2-40B4-BE49-F238E27FC236}">
                  <a16:creationId xmlns:a16="http://schemas.microsoft.com/office/drawing/2014/main" xmlns="" id="{00000000-0008-0000-1600-000003F4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342900</xdr:colOff>
          <xdr:row>5</xdr:row>
          <xdr:rowOff>28575</xdr:rowOff>
        </xdr:from>
        <xdr:to>
          <xdr:col>2</xdr:col>
          <xdr:colOff>828675</xdr:colOff>
          <xdr:row>5</xdr:row>
          <xdr:rowOff>190500</xdr:rowOff>
        </xdr:to>
        <xdr:sp macro="" textlink="">
          <xdr:nvSpPr>
            <xdr:cNvPr id="128004" name="Scroll Bar 4" hidden="1">
              <a:extLst>
                <a:ext uri="{63B3BB69-23CF-44E3-9099-C40C66FF867C}">
                  <a14:compatExt spid="_x0000_s128004"/>
                </a:ext>
                <a:ext uri="{FF2B5EF4-FFF2-40B4-BE49-F238E27FC236}">
                  <a16:creationId xmlns:a16="http://schemas.microsoft.com/office/drawing/2014/main" xmlns="" id="{00000000-0008-0000-1600-000004F4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342900</xdr:colOff>
          <xdr:row>6</xdr:row>
          <xdr:rowOff>19050</xdr:rowOff>
        </xdr:from>
        <xdr:to>
          <xdr:col>2</xdr:col>
          <xdr:colOff>828675</xdr:colOff>
          <xdr:row>6</xdr:row>
          <xdr:rowOff>180975</xdr:rowOff>
        </xdr:to>
        <xdr:sp macro="" textlink="">
          <xdr:nvSpPr>
            <xdr:cNvPr id="128005" name="Scroll Bar 5" hidden="1">
              <a:extLst>
                <a:ext uri="{63B3BB69-23CF-44E3-9099-C40C66FF867C}">
                  <a14:compatExt spid="_x0000_s128005"/>
                </a:ext>
                <a:ext uri="{FF2B5EF4-FFF2-40B4-BE49-F238E27FC236}">
                  <a16:creationId xmlns:a16="http://schemas.microsoft.com/office/drawing/2014/main" xmlns="" id="{00000000-0008-0000-1600-000005F4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342900</xdr:colOff>
          <xdr:row>7</xdr:row>
          <xdr:rowOff>19050</xdr:rowOff>
        </xdr:from>
        <xdr:to>
          <xdr:col>2</xdr:col>
          <xdr:colOff>828675</xdr:colOff>
          <xdr:row>7</xdr:row>
          <xdr:rowOff>180975</xdr:rowOff>
        </xdr:to>
        <xdr:sp macro="" textlink="">
          <xdr:nvSpPr>
            <xdr:cNvPr id="128006" name="Scroll Bar 6" hidden="1">
              <a:extLst>
                <a:ext uri="{63B3BB69-23CF-44E3-9099-C40C66FF867C}">
                  <a14:compatExt spid="_x0000_s128006"/>
                </a:ext>
                <a:ext uri="{FF2B5EF4-FFF2-40B4-BE49-F238E27FC236}">
                  <a16:creationId xmlns:a16="http://schemas.microsoft.com/office/drawing/2014/main" xmlns="" id="{00000000-0008-0000-1600-000006F4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2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342900</xdr:colOff>
          <xdr:row>2</xdr:row>
          <xdr:rowOff>28575</xdr:rowOff>
        </xdr:from>
        <xdr:to>
          <xdr:col>2</xdr:col>
          <xdr:colOff>828675</xdr:colOff>
          <xdr:row>2</xdr:row>
          <xdr:rowOff>190500</xdr:rowOff>
        </xdr:to>
        <xdr:sp macro="" textlink="">
          <xdr:nvSpPr>
            <xdr:cNvPr id="123905" name="Scroll Bar 1" hidden="1">
              <a:extLst>
                <a:ext uri="{63B3BB69-23CF-44E3-9099-C40C66FF867C}">
                  <a14:compatExt spid="_x0000_s123905"/>
                </a:ext>
                <a:ext uri="{FF2B5EF4-FFF2-40B4-BE49-F238E27FC236}">
                  <a16:creationId xmlns:a16="http://schemas.microsoft.com/office/drawing/2014/main" xmlns="" id="{00000000-0008-0000-1700-000001E4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342900</xdr:colOff>
          <xdr:row>4</xdr:row>
          <xdr:rowOff>19050</xdr:rowOff>
        </xdr:from>
        <xdr:to>
          <xdr:col>2</xdr:col>
          <xdr:colOff>828675</xdr:colOff>
          <xdr:row>4</xdr:row>
          <xdr:rowOff>180975</xdr:rowOff>
        </xdr:to>
        <xdr:sp macro="" textlink="">
          <xdr:nvSpPr>
            <xdr:cNvPr id="123906" name="Scroll Bar 2" hidden="1">
              <a:extLst>
                <a:ext uri="{63B3BB69-23CF-44E3-9099-C40C66FF867C}">
                  <a14:compatExt spid="_x0000_s123906"/>
                </a:ext>
                <a:ext uri="{FF2B5EF4-FFF2-40B4-BE49-F238E27FC236}">
                  <a16:creationId xmlns:a16="http://schemas.microsoft.com/office/drawing/2014/main" xmlns="" id="{00000000-0008-0000-1700-000002E4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342900</xdr:colOff>
          <xdr:row>5</xdr:row>
          <xdr:rowOff>9525</xdr:rowOff>
        </xdr:from>
        <xdr:to>
          <xdr:col>2</xdr:col>
          <xdr:colOff>828675</xdr:colOff>
          <xdr:row>5</xdr:row>
          <xdr:rowOff>171450</xdr:rowOff>
        </xdr:to>
        <xdr:sp macro="" textlink="">
          <xdr:nvSpPr>
            <xdr:cNvPr id="123907" name="Scroll Bar 3" hidden="1">
              <a:extLst>
                <a:ext uri="{63B3BB69-23CF-44E3-9099-C40C66FF867C}">
                  <a14:compatExt spid="_x0000_s123907"/>
                </a:ext>
                <a:ext uri="{FF2B5EF4-FFF2-40B4-BE49-F238E27FC236}">
                  <a16:creationId xmlns:a16="http://schemas.microsoft.com/office/drawing/2014/main" xmlns="" id="{00000000-0008-0000-1700-000003E4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342900</xdr:colOff>
          <xdr:row>6</xdr:row>
          <xdr:rowOff>28575</xdr:rowOff>
        </xdr:from>
        <xdr:to>
          <xdr:col>2</xdr:col>
          <xdr:colOff>828675</xdr:colOff>
          <xdr:row>6</xdr:row>
          <xdr:rowOff>190500</xdr:rowOff>
        </xdr:to>
        <xdr:sp macro="" textlink="">
          <xdr:nvSpPr>
            <xdr:cNvPr id="123908" name="Scroll Bar 4" hidden="1">
              <a:extLst>
                <a:ext uri="{63B3BB69-23CF-44E3-9099-C40C66FF867C}">
                  <a14:compatExt spid="_x0000_s123908"/>
                </a:ext>
                <a:ext uri="{FF2B5EF4-FFF2-40B4-BE49-F238E27FC236}">
                  <a16:creationId xmlns:a16="http://schemas.microsoft.com/office/drawing/2014/main" xmlns="" id="{00000000-0008-0000-1700-000004E4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342900</xdr:colOff>
          <xdr:row>7</xdr:row>
          <xdr:rowOff>19050</xdr:rowOff>
        </xdr:from>
        <xdr:to>
          <xdr:col>2</xdr:col>
          <xdr:colOff>828675</xdr:colOff>
          <xdr:row>7</xdr:row>
          <xdr:rowOff>180975</xdr:rowOff>
        </xdr:to>
        <xdr:sp macro="" textlink="">
          <xdr:nvSpPr>
            <xdr:cNvPr id="123910" name="Scroll Bar 6" hidden="1">
              <a:extLst>
                <a:ext uri="{63B3BB69-23CF-44E3-9099-C40C66FF867C}">
                  <a14:compatExt spid="_x0000_s123910"/>
                </a:ext>
                <a:ext uri="{FF2B5EF4-FFF2-40B4-BE49-F238E27FC236}">
                  <a16:creationId xmlns:a16="http://schemas.microsoft.com/office/drawing/2014/main" xmlns="" id="{00000000-0008-0000-1700-000006E4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342900</xdr:colOff>
          <xdr:row>8</xdr:row>
          <xdr:rowOff>19050</xdr:rowOff>
        </xdr:from>
        <xdr:to>
          <xdr:col>2</xdr:col>
          <xdr:colOff>828675</xdr:colOff>
          <xdr:row>8</xdr:row>
          <xdr:rowOff>180975</xdr:rowOff>
        </xdr:to>
        <xdr:sp macro="" textlink="">
          <xdr:nvSpPr>
            <xdr:cNvPr id="123911" name="Scroll Bar 7" hidden="1">
              <a:extLst>
                <a:ext uri="{63B3BB69-23CF-44E3-9099-C40C66FF867C}">
                  <a14:compatExt spid="_x0000_s123911"/>
                </a:ext>
                <a:ext uri="{FF2B5EF4-FFF2-40B4-BE49-F238E27FC236}">
                  <a16:creationId xmlns:a16="http://schemas.microsoft.com/office/drawing/2014/main" xmlns="" id="{00000000-0008-0000-1700-000007E4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342900</xdr:colOff>
          <xdr:row>3</xdr:row>
          <xdr:rowOff>28575</xdr:rowOff>
        </xdr:from>
        <xdr:to>
          <xdr:col>2</xdr:col>
          <xdr:colOff>828675</xdr:colOff>
          <xdr:row>3</xdr:row>
          <xdr:rowOff>190500</xdr:rowOff>
        </xdr:to>
        <xdr:sp macro="" textlink="">
          <xdr:nvSpPr>
            <xdr:cNvPr id="123912" name="Scroll Bar 8" hidden="1">
              <a:extLst>
                <a:ext uri="{63B3BB69-23CF-44E3-9099-C40C66FF867C}">
                  <a14:compatExt spid="_x0000_s123912"/>
                </a:ext>
                <a:ext uri="{FF2B5EF4-FFF2-40B4-BE49-F238E27FC236}">
                  <a16:creationId xmlns:a16="http://schemas.microsoft.com/office/drawing/2014/main" xmlns="" id="{00000000-0008-0000-1700-000008E4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2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1200150</xdr:colOff>
          <xdr:row>3</xdr:row>
          <xdr:rowOff>57150</xdr:rowOff>
        </xdr:from>
        <xdr:to>
          <xdr:col>2</xdr:col>
          <xdr:colOff>1685925</xdr:colOff>
          <xdr:row>4</xdr:row>
          <xdr:rowOff>9525</xdr:rowOff>
        </xdr:to>
        <xdr:sp macro="" textlink="">
          <xdr:nvSpPr>
            <xdr:cNvPr id="106497" name="Scroll Bar 1" hidden="1">
              <a:extLst>
                <a:ext uri="{63B3BB69-23CF-44E3-9099-C40C66FF867C}">
                  <a14:compatExt spid="_x0000_s106497"/>
                </a:ext>
                <a:ext uri="{FF2B5EF4-FFF2-40B4-BE49-F238E27FC236}">
                  <a16:creationId xmlns:a16="http://schemas.microsoft.com/office/drawing/2014/main" xmlns="" id="{00000000-0008-0000-1800-000001A0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editAs="oneCell">
    <xdr:from>
      <xdr:col>2</xdr:col>
      <xdr:colOff>390526</xdr:colOff>
      <xdr:row>5</xdr:row>
      <xdr:rowOff>125888</xdr:rowOff>
    </xdr:from>
    <xdr:to>
      <xdr:col>5</xdr:col>
      <xdr:colOff>9526</xdr:colOff>
      <xdr:row>16</xdr:row>
      <xdr:rowOff>0</xdr:rowOff>
    </xdr:to>
    <xdr:pic>
      <xdr:nvPicPr>
        <xdr:cNvPr id="4" name="Picture 3">
          <a:extLst>
            <a:ext uri="{FF2B5EF4-FFF2-40B4-BE49-F238E27FC236}">
              <a16:creationId xmlns:a16="http://schemas.microsoft.com/office/drawing/2014/main" xmlns="" id="{00000000-0008-0000-18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00151" y="1240313"/>
          <a:ext cx="4133850" cy="1969612"/>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1562100</xdr:colOff>
          <xdr:row>3</xdr:row>
          <xdr:rowOff>47625</xdr:rowOff>
        </xdr:from>
        <xdr:to>
          <xdr:col>1</xdr:col>
          <xdr:colOff>2047875</xdr:colOff>
          <xdr:row>4</xdr:row>
          <xdr:rowOff>0</xdr:rowOff>
        </xdr:to>
        <xdr:sp macro="" textlink="">
          <xdr:nvSpPr>
            <xdr:cNvPr id="107521" name="Scroll Bar 1" hidden="1">
              <a:extLst>
                <a:ext uri="{63B3BB69-23CF-44E3-9099-C40C66FF867C}">
                  <a14:compatExt spid="_x0000_s107521"/>
                </a:ext>
                <a:ext uri="{FF2B5EF4-FFF2-40B4-BE49-F238E27FC236}">
                  <a16:creationId xmlns:a16="http://schemas.microsoft.com/office/drawing/2014/main" xmlns="" id="{00000000-0008-0000-1900-000001A4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2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1866900</xdr:colOff>
          <xdr:row>5</xdr:row>
          <xdr:rowOff>38100</xdr:rowOff>
        </xdr:from>
        <xdr:to>
          <xdr:col>2</xdr:col>
          <xdr:colOff>2352675</xdr:colOff>
          <xdr:row>5</xdr:row>
          <xdr:rowOff>200025</xdr:rowOff>
        </xdr:to>
        <xdr:sp macro="" textlink="">
          <xdr:nvSpPr>
            <xdr:cNvPr id="129025" name="Scroll Bar 1" hidden="1">
              <a:extLst>
                <a:ext uri="{63B3BB69-23CF-44E3-9099-C40C66FF867C}">
                  <a14:compatExt spid="_x0000_s129025"/>
                </a:ext>
                <a:ext uri="{FF2B5EF4-FFF2-40B4-BE49-F238E27FC236}">
                  <a16:creationId xmlns:a16="http://schemas.microsoft.com/office/drawing/2014/main" xmlns="" id="{00000000-0008-0000-1A00-000001F8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1866900</xdr:colOff>
          <xdr:row>6</xdr:row>
          <xdr:rowOff>28575</xdr:rowOff>
        </xdr:from>
        <xdr:to>
          <xdr:col>2</xdr:col>
          <xdr:colOff>2352675</xdr:colOff>
          <xdr:row>6</xdr:row>
          <xdr:rowOff>190500</xdr:rowOff>
        </xdr:to>
        <xdr:sp macro="" textlink="">
          <xdr:nvSpPr>
            <xdr:cNvPr id="129026" name="Scroll Bar 2" hidden="1">
              <a:extLst>
                <a:ext uri="{63B3BB69-23CF-44E3-9099-C40C66FF867C}">
                  <a14:compatExt spid="_x0000_s129026"/>
                </a:ext>
                <a:ext uri="{FF2B5EF4-FFF2-40B4-BE49-F238E27FC236}">
                  <a16:creationId xmlns:a16="http://schemas.microsoft.com/office/drawing/2014/main" xmlns="" id="{00000000-0008-0000-1A00-000002F8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1866900</xdr:colOff>
          <xdr:row>7</xdr:row>
          <xdr:rowOff>28575</xdr:rowOff>
        </xdr:from>
        <xdr:to>
          <xdr:col>2</xdr:col>
          <xdr:colOff>2352675</xdr:colOff>
          <xdr:row>7</xdr:row>
          <xdr:rowOff>190500</xdr:rowOff>
        </xdr:to>
        <xdr:sp macro="" textlink="">
          <xdr:nvSpPr>
            <xdr:cNvPr id="129027" name="Scroll Bar 3" hidden="1">
              <a:extLst>
                <a:ext uri="{63B3BB69-23CF-44E3-9099-C40C66FF867C}">
                  <a14:compatExt spid="_x0000_s129027"/>
                </a:ext>
                <a:ext uri="{FF2B5EF4-FFF2-40B4-BE49-F238E27FC236}">
                  <a16:creationId xmlns:a16="http://schemas.microsoft.com/office/drawing/2014/main" xmlns="" id="{00000000-0008-0000-1A00-000003F8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1866900</xdr:colOff>
          <xdr:row>8</xdr:row>
          <xdr:rowOff>28575</xdr:rowOff>
        </xdr:from>
        <xdr:to>
          <xdr:col>2</xdr:col>
          <xdr:colOff>2352675</xdr:colOff>
          <xdr:row>8</xdr:row>
          <xdr:rowOff>190500</xdr:rowOff>
        </xdr:to>
        <xdr:sp macro="" textlink="">
          <xdr:nvSpPr>
            <xdr:cNvPr id="129028" name="Scroll Bar 4" hidden="1">
              <a:extLst>
                <a:ext uri="{63B3BB69-23CF-44E3-9099-C40C66FF867C}">
                  <a14:compatExt spid="_x0000_s129028"/>
                </a:ext>
                <a:ext uri="{FF2B5EF4-FFF2-40B4-BE49-F238E27FC236}">
                  <a16:creationId xmlns:a16="http://schemas.microsoft.com/office/drawing/2014/main" xmlns="" id="{00000000-0008-0000-1A00-000004F8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1866900</xdr:colOff>
          <xdr:row>9</xdr:row>
          <xdr:rowOff>28575</xdr:rowOff>
        </xdr:from>
        <xdr:to>
          <xdr:col>2</xdr:col>
          <xdr:colOff>2352675</xdr:colOff>
          <xdr:row>9</xdr:row>
          <xdr:rowOff>190500</xdr:rowOff>
        </xdr:to>
        <xdr:sp macro="" textlink="">
          <xdr:nvSpPr>
            <xdr:cNvPr id="129029" name="Scroll Bar 5" hidden="1">
              <a:extLst>
                <a:ext uri="{63B3BB69-23CF-44E3-9099-C40C66FF867C}">
                  <a14:compatExt spid="_x0000_s129029"/>
                </a:ext>
                <a:ext uri="{FF2B5EF4-FFF2-40B4-BE49-F238E27FC236}">
                  <a16:creationId xmlns:a16="http://schemas.microsoft.com/office/drawing/2014/main" xmlns="" id="{00000000-0008-0000-1A00-000005F8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editAs="oneCell">
    <xdr:from>
      <xdr:col>3</xdr:col>
      <xdr:colOff>438150</xdr:colOff>
      <xdr:row>11</xdr:row>
      <xdr:rowOff>78683</xdr:rowOff>
    </xdr:from>
    <xdr:to>
      <xdr:col>6</xdr:col>
      <xdr:colOff>38100</xdr:colOff>
      <xdr:row>22</xdr:row>
      <xdr:rowOff>19050</xdr:rowOff>
    </xdr:to>
    <xdr:pic>
      <xdr:nvPicPr>
        <xdr:cNvPr id="3" name="Picture 2">
          <a:extLst>
            <a:ext uri="{FF2B5EF4-FFF2-40B4-BE49-F238E27FC236}">
              <a16:creationId xmlns:a16="http://schemas.microsoft.com/office/drawing/2014/main" xmlns="" id="{00000000-0008-0000-1A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695700" y="2440883"/>
          <a:ext cx="2943225" cy="1988242"/>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942975</xdr:colOff>
          <xdr:row>4</xdr:row>
          <xdr:rowOff>19050</xdr:rowOff>
        </xdr:from>
        <xdr:to>
          <xdr:col>1</xdr:col>
          <xdr:colOff>1428750</xdr:colOff>
          <xdr:row>4</xdr:row>
          <xdr:rowOff>180975</xdr:rowOff>
        </xdr:to>
        <xdr:sp macro="" textlink="">
          <xdr:nvSpPr>
            <xdr:cNvPr id="109569" name="Scroll Bar 1" hidden="1">
              <a:extLst>
                <a:ext uri="{63B3BB69-23CF-44E3-9099-C40C66FF867C}">
                  <a14:compatExt spid="_x0000_s109569"/>
                </a:ext>
                <a:ext uri="{FF2B5EF4-FFF2-40B4-BE49-F238E27FC236}">
                  <a16:creationId xmlns:a16="http://schemas.microsoft.com/office/drawing/2014/main" xmlns="" id="{00000000-0008-0000-1B00-000001AC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27.xml><?xml version="1.0" encoding="utf-8"?>
<xdr:wsDr xmlns:xdr="http://schemas.openxmlformats.org/drawingml/2006/spreadsheetDrawing" xmlns:a="http://schemas.openxmlformats.org/drawingml/2006/main">
  <xdr:twoCellAnchor>
    <xdr:from>
      <xdr:col>11</xdr:col>
      <xdr:colOff>381001</xdr:colOff>
      <xdr:row>5</xdr:row>
      <xdr:rowOff>161925</xdr:rowOff>
    </xdr:from>
    <xdr:to>
      <xdr:col>11</xdr:col>
      <xdr:colOff>1638300</xdr:colOff>
      <xdr:row>10</xdr:row>
      <xdr:rowOff>95250</xdr:rowOff>
    </xdr:to>
    <xdr:sp macro="" textlink="">
      <xdr:nvSpPr>
        <xdr:cNvPr id="3" name="Text Box 7">
          <a:extLst>
            <a:ext uri="{FF2B5EF4-FFF2-40B4-BE49-F238E27FC236}">
              <a16:creationId xmlns:a16="http://schemas.microsoft.com/office/drawing/2014/main" xmlns="" id="{00000000-0008-0000-1C00-000003000000}"/>
            </a:ext>
          </a:extLst>
        </xdr:cNvPr>
        <xdr:cNvSpPr txBox="1">
          <a:spLocks noChangeArrowheads="1"/>
        </xdr:cNvSpPr>
      </xdr:nvSpPr>
      <xdr:spPr bwMode="auto">
        <a:xfrm>
          <a:off x="11410951" y="1228725"/>
          <a:ext cx="1257299" cy="885825"/>
        </a:xfrm>
        <a:prstGeom prst="rect">
          <a:avLst/>
        </a:prstGeom>
        <a:noFill/>
        <a:ln w="9525">
          <a:noFill/>
          <a:miter lim="800000"/>
          <a:headEnd/>
          <a:tailEnd/>
        </a:ln>
      </xdr:spPr>
      <xdr:txBody>
        <a:bodyPr vertOverflow="clip" wrap="square" lIns="27432" tIns="22860" rIns="0" bIns="0" anchor="t" upright="1"/>
        <a:lstStyle/>
        <a:p>
          <a:pPr algn="l" rtl="1">
            <a:defRPr sz="1000"/>
          </a:pPr>
          <a:r>
            <a:rPr lang="en-US" sz="900" b="0" i="0" strike="noStrike">
              <a:solidFill>
                <a:srgbClr val="000000"/>
              </a:solidFill>
              <a:latin typeface="Arial"/>
              <a:cs typeface="Arial"/>
            </a:rPr>
            <a:t>nama range </a:t>
          </a:r>
          <a:r>
            <a:rPr lang="en-US" sz="900" b="1" i="0" strike="noStrike">
              <a:solidFill>
                <a:srgbClr val="0000FF"/>
              </a:solidFill>
              <a:latin typeface="Arial"/>
              <a:cs typeface="Arial"/>
            </a:rPr>
            <a:t>Bulan</a:t>
          </a:r>
          <a:r>
            <a:rPr lang="en-US" sz="900" b="0" i="0" strike="noStrike">
              <a:solidFill>
                <a:srgbClr val="000000"/>
              </a:solidFill>
              <a:latin typeface="Arial"/>
              <a:cs typeface="Arial"/>
            </a:rPr>
            <a:t>, untuk membuat pilihan dalam isian </a:t>
          </a:r>
          <a:r>
            <a:rPr lang="en-US" sz="900" b="1" i="1" strike="noStrike">
              <a:solidFill>
                <a:srgbClr val="0000FF"/>
              </a:solidFill>
              <a:latin typeface="Arial"/>
              <a:cs typeface="Arial"/>
            </a:rPr>
            <a:t>Bulan tahun ajaran</a:t>
          </a:r>
          <a:r>
            <a:rPr lang="en-US" sz="900" b="0" i="0" strike="noStrike">
              <a:solidFill>
                <a:srgbClr val="000000"/>
              </a:solidFill>
              <a:latin typeface="Arial"/>
              <a:cs typeface="Arial"/>
            </a:rPr>
            <a:t> pada alamat sel </a:t>
          </a:r>
          <a:r>
            <a:rPr lang="en-US" sz="900" b="1" i="0" strike="noStrike">
              <a:solidFill>
                <a:srgbClr val="0000FF"/>
              </a:solidFill>
              <a:latin typeface="Arial"/>
              <a:cs typeface="Arial"/>
            </a:rPr>
            <a:t>D16</a:t>
          </a:r>
          <a:r>
            <a:rPr lang="en-US" sz="900" b="0" i="0" strike="noStrike">
              <a:solidFill>
                <a:srgbClr val="000000"/>
              </a:solidFill>
              <a:latin typeface="Arial"/>
              <a:cs typeface="Arial"/>
            </a:rPr>
            <a:t> dan </a:t>
          </a:r>
          <a:r>
            <a:rPr lang="en-US" sz="900" b="1" i="0" strike="noStrike">
              <a:solidFill>
                <a:srgbClr val="0000FF"/>
              </a:solidFill>
              <a:latin typeface="Arial"/>
              <a:cs typeface="Arial"/>
            </a:rPr>
            <a:t>G16</a:t>
          </a:r>
          <a:r>
            <a:rPr lang="en-US" sz="900" b="0" i="0" strike="noStrike">
              <a:solidFill>
                <a:srgbClr val="000000"/>
              </a:solidFill>
              <a:latin typeface="Arial"/>
              <a:cs typeface="Arial"/>
            </a:rPr>
            <a:t>.</a:t>
          </a:r>
        </a:p>
      </xdr:txBody>
    </xdr:sp>
    <xdr:clientData/>
  </xdr:twoCellAnchor>
  <xdr:twoCellAnchor>
    <xdr:from>
      <xdr:col>14</xdr:col>
      <xdr:colOff>419101</xdr:colOff>
      <xdr:row>6</xdr:row>
      <xdr:rowOff>114300</xdr:rowOff>
    </xdr:from>
    <xdr:to>
      <xdr:col>14</xdr:col>
      <xdr:colOff>1562101</xdr:colOff>
      <xdr:row>10</xdr:row>
      <xdr:rowOff>0</xdr:rowOff>
    </xdr:to>
    <xdr:sp macro="" textlink="">
      <xdr:nvSpPr>
        <xdr:cNvPr id="5" name="Text Box 9">
          <a:extLst>
            <a:ext uri="{FF2B5EF4-FFF2-40B4-BE49-F238E27FC236}">
              <a16:creationId xmlns:a16="http://schemas.microsoft.com/office/drawing/2014/main" xmlns="" id="{00000000-0008-0000-1C00-000005000000}"/>
            </a:ext>
          </a:extLst>
        </xdr:cNvPr>
        <xdr:cNvSpPr txBox="1">
          <a:spLocks noChangeArrowheads="1"/>
        </xdr:cNvSpPr>
      </xdr:nvSpPr>
      <xdr:spPr bwMode="auto">
        <a:xfrm>
          <a:off x="14820901" y="1371600"/>
          <a:ext cx="1143000" cy="647700"/>
        </a:xfrm>
        <a:prstGeom prst="rect">
          <a:avLst/>
        </a:prstGeom>
        <a:noFill/>
        <a:ln w="9525">
          <a:noFill/>
          <a:miter lim="800000"/>
          <a:headEnd/>
          <a:tailEnd/>
        </a:ln>
      </xdr:spPr>
      <xdr:txBody>
        <a:bodyPr vertOverflow="clip" wrap="square" lIns="27432" tIns="22860" rIns="0" bIns="0" anchor="t" upright="1"/>
        <a:lstStyle/>
        <a:p>
          <a:pPr algn="l" rtl="1">
            <a:defRPr sz="1000"/>
          </a:pPr>
          <a:r>
            <a:rPr lang="en-US" sz="900" b="0" i="0" strike="noStrike">
              <a:solidFill>
                <a:srgbClr val="000000"/>
              </a:solidFill>
              <a:latin typeface="Arial"/>
              <a:cs typeface="Arial"/>
            </a:rPr>
            <a:t>nama range </a:t>
          </a:r>
          <a:r>
            <a:rPr lang="en-US" sz="900" b="1" i="0" strike="noStrike">
              <a:solidFill>
                <a:srgbClr val="0000FF"/>
              </a:solidFill>
              <a:latin typeface="Arial"/>
              <a:cs typeface="Arial"/>
            </a:rPr>
            <a:t>Bulan1</a:t>
          </a:r>
          <a:r>
            <a:rPr lang="en-US" sz="900" b="0" i="0" strike="noStrike">
              <a:solidFill>
                <a:srgbClr val="000000"/>
              </a:solidFill>
              <a:latin typeface="Arial"/>
              <a:cs typeface="Arial"/>
            </a:rPr>
            <a:t>, untuk pembacaan data tabel dengan fungsi </a:t>
          </a:r>
          <a:r>
            <a:rPr lang="en-US" sz="900" b="1" i="0" strike="noStrike">
              <a:solidFill>
                <a:srgbClr val="0000FF"/>
              </a:solidFill>
              <a:latin typeface="Arial"/>
              <a:cs typeface="Arial"/>
            </a:rPr>
            <a:t>VLOOKUP</a:t>
          </a:r>
          <a:r>
            <a:rPr lang="en-US" sz="900" b="0" i="0" strike="noStrike">
              <a:solidFill>
                <a:srgbClr val="000000"/>
              </a:solidFill>
              <a:latin typeface="Arial"/>
              <a:cs typeface="Arial"/>
            </a:rPr>
            <a:t>.</a:t>
          </a:r>
        </a:p>
      </xdr:txBody>
    </xdr:sp>
    <xdr:clientData/>
  </xdr:twoCellAnchor>
  <mc:AlternateContent xmlns:mc="http://schemas.openxmlformats.org/markup-compatibility/2006">
    <mc:Choice xmlns:a14="http://schemas.microsoft.com/office/drawing/2010/main" Requires="a14">
      <xdr:twoCellAnchor editAs="oneCell">
        <xdr:from>
          <xdr:col>2</xdr:col>
          <xdr:colOff>257175</xdr:colOff>
          <xdr:row>5</xdr:row>
          <xdr:rowOff>19050</xdr:rowOff>
        </xdr:from>
        <xdr:to>
          <xdr:col>2</xdr:col>
          <xdr:colOff>742950</xdr:colOff>
          <xdr:row>5</xdr:row>
          <xdr:rowOff>180975</xdr:rowOff>
        </xdr:to>
        <xdr:sp macro="" textlink="">
          <xdr:nvSpPr>
            <xdr:cNvPr id="111617" name="Scroll Bar 1" hidden="1">
              <a:extLst>
                <a:ext uri="{63B3BB69-23CF-44E3-9099-C40C66FF867C}">
                  <a14:compatExt spid="_x0000_s111617"/>
                </a:ext>
                <a:ext uri="{FF2B5EF4-FFF2-40B4-BE49-F238E27FC236}">
                  <a16:creationId xmlns:a16="http://schemas.microsoft.com/office/drawing/2014/main" xmlns="" id="{00000000-0008-0000-1C00-000001B4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5</xdr:row>
          <xdr:rowOff>9525</xdr:rowOff>
        </xdr:from>
        <xdr:to>
          <xdr:col>6</xdr:col>
          <xdr:colOff>600075</xdr:colOff>
          <xdr:row>5</xdr:row>
          <xdr:rowOff>171450</xdr:rowOff>
        </xdr:to>
        <xdr:sp macro="" textlink="">
          <xdr:nvSpPr>
            <xdr:cNvPr id="111618" name="Scroll Bar 2" hidden="1">
              <a:extLst>
                <a:ext uri="{63B3BB69-23CF-44E3-9099-C40C66FF867C}">
                  <a14:compatExt spid="_x0000_s111618"/>
                </a:ext>
                <a:ext uri="{FF2B5EF4-FFF2-40B4-BE49-F238E27FC236}">
                  <a16:creationId xmlns:a16="http://schemas.microsoft.com/office/drawing/2014/main" xmlns="" id="{00000000-0008-0000-1C00-000002B4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xdr:from>
      <xdr:col>11</xdr:col>
      <xdr:colOff>95250</xdr:colOff>
      <xdr:row>6</xdr:row>
      <xdr:rowOff>123825</xdr:rowOff>
    </xdr:from>
    <xdr:to>
      <xdr:col>11</xdr:col>
      <xdr:colOff>276225</xdr:colOff>
      <xdr:row>9</xdr:row>
      <xdr:rowOff>171450</xdr:rowOff>
    </xdr:to>
    <xdr:sp macro="" textlink="">
      <xdr:nvSpPr>
        <xdr:cNvPr id="6" name="Arrow: Left 5">
          <a:extLst>
            <a:ext uri="{FF2B5EF4-FFF2-40B4-BE49-F238E27FC236}">
              <a16:creationId xmlns:a16="http://schemas.microsoft.com/office/drawing/2014/main" xmlns="" id="{00000000-0008-0000-1C00-000006000000}"/>
            </a:ext>
          </a:extLst>
        </xdr:cNvPr>
        <xdr:cNvSpPr/>
      </xdr:nvSpPr>
      <xdr:spPr>
        <a:xfrm>
          <a:off x="11125200" y="1381125"/>
          <a:ext cx="180975" cy="619125"/>
        </a:xfrm>
        <a:prstGeom prst="leftArrow">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t"/>
        <a:lstStyle/>
        <a:p>
          <a:pPr algn="l"/>
          <a:endParaRPr lang="en-ID" sz="1100"/>
        </a:p>
      </xdr:txBody>
    </xdr:sp>
    <xdr:clientData/>
  </xdr:twoCellAnchor>
  <xdr:twoCellAnchor>
    <xdr:from>
      <xdr:col>14</xdr:col>
      <xdr:colOff>133350</xdr:colOff>
      <xdr:row>6</xdr:row>
      <xdr:rowOff>104775</xdr:rowOff>
    </xdr:from>
    <xdr:to>
      <xdr:col>14</xdr:col>
      <xdr:colOff>314325</xdr:colOff>
      <xdr:row>9</xdr:row>
      <xdr:rowOff>152400</xdr:rowOff>
    </xdr:to>
    <xdr:sp macro="" textlink="">
      <xdr:nvSpPr>
        <xdr:cNvPr id="9" name="Arrow: Left 8">
          <a:extLst>
            <a:ext uri="{FF2B5EF4-FFF2-40B4-BE49-F238E27FC236}">
              <a16:creationId xmlns:a16="http://schemas.microsoft.com/office/drawing/2014/main" xmlns="" id="{00000000-0008-0000-1C00-000009000000}"/>
            </a:ext>
          </a:extLst>
        </xdr:cNvPr>
        <xdr:cNvSpPr/>
      </xdr:nvSpPr>
      <xdr:spPr>
        <a:xfrm>
          <a:off x="14535150" y="1362075"/>
          <a:ext cx="180975" cy="619125"/>
        </a:xfrm>
        <a:prstGeom prst="leftArrow">
          <a:avLst/>
        </a:prstGeom>
      </xdr:spPr>
      <xdr:style>
        <a:lnRef idx="0">
          <a:schemeClr val="accent2"/>
        </a:lnRef>
        <a:fillRef idx="3">
          <a:schemeClr val="accent2"/>
        </a:fillRef>
        <a:effectRef idx="3">
          <a:schemeClr val="accent2"/>
        </a:effectRef>
        <a:fontRef idx="minor">
          <a:schemeClr val="lt1"/>
        </a:fontRef>
      </xdr:style>
      <xdr:txBody>
        <a:bodyPr vertOverflow="clip" horzOverflow="clip" rtlCol="0" anchor="t"/>
        <a:lstStyle/>
        <a:p>
          <a:pPr algn="l"/>
          <a:endParaRPr lang="en-ID" sz="1100"/>
        </a:p>
      </xdr:txBody>
    </xdr:sp>
    <xdr:clientData/>
  </xdr:twoCellAnchor>
</xdr:wsDr>
</file>

<file path=xl/drawings/drawing28.xml><?xml version="1.0" encoding="utf-8"?>
<xdr:wsDr xmlns:xdr="http://schemas.openxmlformats.org/drawingml/2006/spreadsheetDrawing" xmlns:a="http://schemas.openxmlformats.org/drawingml/2006/main">
  <xdr:twoCellAnchor editAs="oneCell">
    <xdr:from>
      <xdr:col>1</xdr:col>
      <xdr:colOff>1285875</xdr:colOff>
      <xdr:row>7</xdr:row>
      <xdr:rowOff>95250</xdr:rowOff>
    </xdr:from>
    <xdr:to>
      <xdr:col>3</xdr:col>
      <xdr:colOff>2371725</xdr:colOff>
      <xdr:row>19</xdr:row>
      <xdr:rowOff>153097</xdr:rowOff>
    </xdr:to>
    <xdr:pic>
      <xdr:nvPicPr>
        <xdr:cNvPr id="3" name="Picture 2">
          <a:extLst>
            <a:ext uri="{FF2B5EF4-FFF2-40B4-BE49-F238E27FC236}">
              <a16:creationId xmlns:a16="http://schemas.microsoft.com/office/drawing/2014/main" xmlns="" id="{00000000-0008-0000-1D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76400" y="1552575"/>
          <a:ext cx="3714750" cy="2400997"/>
        </a:xfrm>
        <a:prstGeom prst="rect">
          <a:avLst/>
        </a:prstGeom>
      </xdr:spPr>
    </xdr:pic>
    <xdr:clientData/>
  </xdr:twoCellAnchor>
  <xdr:twoCellAnchor>
    <xdr:from>
      <xdr:col>2</xdr:col>
      <xdr:colOff>1054403</xdr:colOff>
      <xdr:row>4</xdr:row>
      <xdr:rowOff>133350</xdr:rowOff>
    </xdr:from>
    <xdr:to>
      <xdr:col>3</xdr:col>
      <xdr:colOff>909164</xdr:colOff>
      <xdr:row>14</xdr:row>
      <xdr:rowOff>19050</xdr:rowOff>
    </xdr:to>
    <xdr:sp macro="" textlink="">
      <xdr:nvSpPr>
        <xdr:cNvPr id="4" name="Freeform: Shape 3">
          <a:extLst>
            <a:ext uri="{FF2B5EF4-FFF2-40B4-BE49-F238E27FC236}">
              <a16:creationId xmlns:a16="http://schemas.microsoft.com/office/drawing/2014/main" xmlns="" id="{00000000-0008-0000-1D00-000004000000}"/>
            </a:ext>
          </a:extLst>
        </xdr:cNvPr>
        <xdr:cNvSpPr/>
      </xdr:nvSpPr>
      <xdr:spPr>
        <a:xfrm>
          <a:off x="2740328" y="1009650"/>
          <a:ext cx="1188261" cy="1857375"/>
        </a:xfrm>
        <a:custGeom>
          <a:avLst/>
          <a:gdLst>
            <a:gd name="connsiteX0" fmla="*/ 2872 w 1188261"/>
            <a:gd name="connsiteY0" fmla="*/ 0 h 1857375"/>
            <a:gd name="connsiteX1" fmla="*/ 40972 w 1188261"/>
            <a:gd name="connsiteY1" fmla="*/ 485775 h 1857375"/>
            <a:gd name="connsiteX2" fmla="*/ 288622 w 1188261"/>
            <a:gd name="connsiteY2" fmla="*/ 1247775 h 1857375"/>
            <a:gd name="connsiteX3" fmla="*/ 1174447 w 1188261"/>
            <a:gd name="connsiteY3" fmla="*/ 1247775 h 1857375"/>
            <a:gd name="connsiteX4" fmla="*/ 745822 w 1188261"/>
            <a:gd name="connsiteY4" fmla="*/ 1857375 h 1857375"/>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188261" h="1857375">
              <a:moveTo>
                <a:pt x="2872" y="0"/>
              </a:moveTo>
              <a:cubicBezTo>
                <a:pt x="-1891" y="138906"/>
                <a:pt x="-6653" y="277813"/>
                <a:pt x="40972" y="485775"/>
              </a:cubicBezTo>
              <a:cubicBezTo>
                <a:pt x="88597" y="693737"/>
                <a:pt x="99710" y="1120775"/>
                <a:pt x="288622" y="1247775"/>
              </a:cubicBezTo>
              <a:cubicBezTo>
                <a:pt x="477534" y="1374775"/>
                <a:pt x="1098247" y="1146175"/>
                <a:pt x="1174447" y="1247775"/>
              </a:cubicBezTo>
              <a:cubicBezTo>
                <a:pt x="1250647" y="1349375"/>
                <a:pt x="998234" y="1603375"/>
                <a:pt x="745822" y="1857375"/>
              </a:cubicBezTo>
            </a:path>
          </a:pathLst>
        </a:custGeom>
        <a:noFill/>
        <a:ln w="19050">
          <a:solidFill>
            <a:srgbClr val="FF0000"/>
          </a:solidFill>
          <a:headEnd type="none" w="med" len="med"/>
          <a:tailEnd type="triangl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ID" sz="1100"/>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2</xdr:col>
      <xdr:colOff>762000</xdr:colOff>
      <xdr:row>25</xdr:row>
      <xdr:rowOff>66675</xdr:rowOff>
    </xdr:from>
    <xdr:to>
      <xdr:col>3</xdr:col>
      <xdr:colOff>123825</xdr:colOff>
      <xdr:row>25</xdr:row>
      <xdr:rowOff>200025</xdr:rowOff>
    </xdr:to>
    <xdr:sp macro="" textlink="">
      <xdr:nvSpPr>
        <xdr:cNvPr id="2" name="Arrow: Up 1">
          <a:extLst>
            <a:ext uri="{FF2B5EF4-FFF2-40B4-BE49-F238E27FC236}">
              <a16:creationId xmlns:a16="http://schemas.microsoft.com/office/drawing/2014/main" xmlns="" id="{00000000-0008-0000-2300-000002000000}"/>
            </a:ext>
          </a:extLst>
        </xdr:cNvPr>
        <xdr:cNvSpPr/>
      </xdr:nvSpPr>
      <xdr:spPr>
        <a:xfrm>
          <a:off x="1543050" y="4876800"/>
          <a:ext cx="352425" cy="133350"/>
        </a:xfrm>
        <a:prstGeom prst="upArrow">
          <a:avLst/>
        </a:prstGeom>
      </xdr:spPr>
      <xdr:style>
        <a:lnRef idx="0">
          <a:schemeClr val="accent2"/>
        </a:lnRef>
        <a:fillRef idx="3">
          <a:schemeClr val="accent2"/>
        </a:fillRef>
        <a:effectRef idx="3">
          <a:schemeClr val="accent2"/>
        </a:effectRef>
        <a:fontRef idx="minor">
          <a:schemeClr val="lt1"/>
        </a:fontRef>
      </xdr:style>
      <xdr:txBody>
        <a:bodyPr vertOverflow="clip" horzOverflow="clip" rtlCol="0" anchor="t"/>
        <a:lstStyle/>
        <a:p>
          <a:pPr algn="l"/>
          <a:endParaRPr lang="en-ID" sz="1100"/>
        </a:p>
      </xdr:txBody>
    </xdr:sp>
    <xdr:clientData/>
  </xdr:twoCellAnchor>
  <xdr:twoCellAnchor>
    <xdr:from>
      <xdr:col>5</xdr:col>
      <xdr:colOff>704850</xdr:colOff>
      <xdr:row>24</xdr:row>
      <xdr:rowOff>57150</xdr:rowOff>
    </xdr:from>
    <xdr:to>
      <xdr:col>6</xdr:col>
      <xdr:colOff>0</xdr:colOff>
      <xdr:row>24</xdr:row>
      <xdr:rowOff>190500</xdr:rowOff>
    </xdr:to>
    <xdr:sp macro="" textlink="">
      <xdr:nvSpPr>
        <xdr:cNvPr id="3" name="Arrow: Up 2">
          <a:extLst>
            <a:ext uri="{FF2B5EF4-FFF2-40B4-BE49-F238E27FC236}">
              <a16:creationId xmlns:a16="http://schemas.microsoft.com/office/drawing/2014/main" xmlns="" id="{00000000-0008-0000-2300-000003000000}"/>
            </a:ext>
          </a:extLst>
        </xdr:cNvPr>
        <xdr:cNvSpPr/>
      </xdr:nvSpPr>
      <xdr:spPr>
        <a:xfrm>
          <a:off x="4114800" y="4667250"/>
          <a:ext cx="352425" cy="133350"/>
        </a:xfrm>
        <a:prstGeom prst="upArrow">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t"/>
        <a:lstStyle/>
        <a:p>
          <a:pPr algn="l"/>
          <a:endParaRPr lang="en-ID"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123825</xdr:colOff>
          <xdr:row>11</xdr:row>
          <xdr:rowOff>28575</xdr:rowOff>
        </xdr:from>
        <xdr:to>
          <xdr:col>2</xdr:col>
          <xdr:colOff>609600</xdr:colOff>
          <xdr:row>11</xdr:row>
          <xdr:rowOff>190500</xdr:rowOff>
        </xdr:to>
        <xdr:sp macro="" textlink="">
          <xdr:nvSpPr>
            <xdr:cNvPr id="26625" name="Scroll Bar 1" hidden="1">
              <a:extLst>
                <a:ext uri="{63B3BB69-23CF-44E3-9099-C40C66FF867C}">
                  <a14:compatExt spid="_x0000_s26625"/>
                </a:ext>
                <a:ext uri="{FF2B5EF4-FFF2-40B4-BE49-F238E27FC236}">
                  <a16:creationId xmlns:a16="http://schemas.microsoft.com/office/drawing/2014/main" xmlns="" id="{00000000-0008-0000-0200-0000016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3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923925</xdr:colOff>
          <xdr:row>2</xdr:row>
          <xdr:rowOff>19050</xdr:rowOff>
        </xdr:from>
        <xdr:to>
          <xdr:col>8</xdr:col>
          <xdr:colOff>381000</xdr:colOff>
          <xdr:row>2</xdr:row>
          <xdr:rowOff>180975</xdr:rowOff>
        </xdr:to>
        <xdr:sp macro="" textlink="">
          <xdr:nvSpPr>
            <xdr:cNvPr id="137217" name="Scroll Bar 1" hidden="1">
              <a:extLst>
                <a:ext uri="{63B3BB69-23CF-44E3-9099-C40C66FF867C}">
                  <a14:compatExt spid="_x0000_s137217"/>
                </a:ext>
                <a:ext uri="{FF2B5EF4-FFF2-40B4-BE49-F238E27FC236}">
                  <a16:creationId xmlns:a16="http://schemas.microsoft.com/office/drawing/2014/main" xmlns="" id="{00000000-0008-0000-2400-0000011802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xdr:from>
      <xdr:col>7</xdr:col>
      <xdr:colOff>657225</xdr:colOff>
      <xdr:row>12</xdr:row>
      <xdr:rowOff>47625</xdr:rowOff>
    </xdr:from>
    <xdr:to>
      <xdr:col>7</xdr:col>
      <xdr:colOff>1009650</xdr:colOff>
      <xdr:row>12</xdr:row>
      <xdr:rowOff>200025</xdr:rowOff>
    </xdr:to>
    <xdr:sp macro="" textlink="">
      <xdr:nvSpPr>
        <xdr:cNvPr id="2" name="Arrow: Up 1">
          <a:extLst>
            <a:ext uri="{FF2B5EF4-FFF2-40B4-BE49-F238E27FC236}">
              <a16:creationId xmlns:a16="http://schemas.microsoft.com/office/drawing/2014/main" xmlns="" id="{00000000-0008-0000-2400-000002000000}"/>
            </a:ext>
          </a:extLst>
        </xdr:cNvPr>
        <xdr:cNvSpPr/>
      </xdr:nvSpPr>
      <xdr:spPr>
        <a:xfrm>
          <a:off x="5562600" y="2628900"/>
          <a:ext cx="352425" cy="152400"/>
        </a:xfrm>
        <a:prstGeom prst="upArrow">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t"/>
        <a:lstStyle/>
        <a:p>
          <a:pPr algn="l"/>
          <a:endParaRPr lang="en-ID" sz="1100"/>
        </a:p>
      </xdr:txBody>
    </xdr:sp>
    <xdr:clientData/>
  </xdr:twoCellAnchor>
  <xdr:twoCellAnchor>
    <xdr:from>
      <xdr:col>10</xdr:col>
      <xdr:colOff>638175</xdr:colOff>
      <xdr:row>11</xdr:row>
      <xdr:rowOff>47625</xdr:rowOff>
    </xdr:from>
    <xdr:to>
      <xdr:col>10</xdr:col>
      <xdr:colOff>990600</xdr:colOff>
      <xdr:row>11</xdr:row>
      <xdr:rowOff>200025</xdr:rowOff>
    </xdr:to>
    <xdr:sp macro="" textlink="">
      <xdr:nvSpPr>
        <xdr:cNvPr id="4" name="Arrow: Up 3">
          <a:extLst>
            <a:ext uri="{FF2B5EF4-FFF2-40B4-BE49-F238E27FC236}">
              <a16:creationId xmlns:a16="http://schemas.microsoft.com/office/drawing/2014/main" xmlns="" id="{00000000-0008-0000-2400-000004000000}"/>
            </a:ext>
          </a:extLst>
        </xdr:cNvPr>
        <xdr:cNvSpPr/>
      </xdr:nvSpPr>
      <xdr:spPr>
        <a:xfrm>
          <a:off x="7410450" y="2419350"/>
          <a:ext cx="352425" cy="152400"/>
        </a:xfrm>
        <a:prstGeom prst="upArrow">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t"/>
        <a:lstStyle/>
        <a:p>
          <a:pPr algn="l"/>
          <a:endParaRPr lang="en-ID" sz="1100"/>
        </a:p>
      </xdr:txBody>
    </xdr:sp>
    <xdr:clientData/>
  </xdr:twoCellAnchor>
  <xdr:twoCellAnchor editAs="oneCell">
    <xdr:from>
      <xdr:col>6</xdr:col>
      <xdr:colOff>180975</xdr:colOff>
      <xdr:row>15</xdr:row>
      <xdr:rowOff>1</xdr:rowOff>
    </xdr:from>
    <xdr:to>
      <xdr:col>10</xdr:col>
      <xdr:colOff>568481</xdr:colOff>
      <xdr:row>23</xdr:row>
      <xdr:rowOff>171451</xdr:rowOff>
    </xdr:to>
    <xdr:pic>
      <xdr:nvPicPr>
        <xdr:cNvPr id="5" name="Picture 4">
          <a:extLst>
            <a:ext uri="{FF2B5EF4-FFF2-40B4-BE49-F238E27FC236}">
              <a16:creationId xmlns:a16="http://schemas.microsoft.com/office/drawing/2014/main" xmlns="" id="{00000000-0008-0000-2400-00000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867275" y="3209926"/>
          <a:ext cx="2473481" cy="1752600"/>
        </a:xfrm>
        <a:prstGeom prst="rect">
          <a:avLst/>
        </a:prstGeom>
      </xdr:spPr>
    </xdr:pic>
    <xdr:clientData/>
  </xdr:twoCellAnchor>
  <xdr:twoCellAnchor editAs="oneCell">
    <xdr:from>
      <xdr:col>8</xdr:col>
      <xdr:colOff>523875</xdr:colOff>
      <xdr:row>13</xdr:row>
      <xdr:rowOff>104775</xdr:rowOff>
    </xdr:from>
    <xdr:to>
      <xdr:col>12</xdr:col>
      <xdr:colOff>520575</xdr:colOff>
      <xdr:row>22</xdr:row>
      <xdr:rowOff>54039</xdr:rowOff>
    </xdr:to>
    <xdr:pic>
      <xdr:nvPicPr>
        <xdr:cNvPr id="7" name="Picture 6">
          <a:extLst>
            <a:ext uri="{FF2B5EF4-FFF2-40B4-BE49-F238E27FC236}">
              <a16:creationId xmlns:a16="http://schemas.microsoft.com/office/drawing/2014/main" xmlns="" id="{00000000-0008-0000-2400-000007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467475" y="2895600"/>
          <a:ext cx="2473200" cy="1759014"/>
        </a:xfrm>
        <a:prstGeom prst="rect">
          <a:avLst/>
        </a:prstGeom>
      </xdr:spPr>
    </xdr:pic>
    <xdr:clientData/>
  </xdr:twoCellAnchor>
  <xdr:twoCellAnchor>
    <xdr:from>
      <xdr:col>7</xdr:col>
      <xdr:colOff>700244</xdr:colOff>
      <xdr:row>3</xdr:row>
      <xdr:rowOff>22832</xdr:rowOff>
    </xdr:from>
    <xdr:to>
      <xdr:col>9</xdr:col>
      <xdr:colOff>162765</xdr:colOff>
      <xdr:row>20</xdr:row>
      <xdr:rowOff>65753</xdr:rowOff>
    </xdr:to>
    <xdr:sp macro="" textlink="">
      <xdr:nvSpPr>
        <xdr:cNvPr id="8" name="Freeform: Shape 7">
          <a:extLst>
            <a:ext uri="{FF2B5EF4-FFF2-40B4-BE49-F238E27FC236}">
              <a16:creationId xmlns:a16="http://schemas.microsoft.com/office/drawing/2014/main" xmlns="" id="{00000000-0008-0000-2400-000008000000}"/>
            </a:ext>
          </a:extLst>
        </xdr:cNvPr>
        <xdr:cNvSpPr/>
      </xdr:nvSpPr>
      <xdr:spPr>
        <a:xfrm>
          <a:off x="5605619" y="718157"/>
          <a:ext cx="1110346" cy="3567171"/>
        </a:xfrm>
        <a:custGeom>
          <a:avLst/>
          <a:gdLst>
            <a:gd name="connsiteX0" fmla="*/ 852331 w 1099636"/>
            <a:gd name="connsiteY0" fmla="*/ 166925 h 3633103"/>
            <a:gd name="connsiteX1" fmla="*/ 1033306 w 1099636"/>
            <a:gd name="connsiteY1" fmla="*/ 185975 h 3633103"/>
            <a:gd name="connsiteX2" fmla="*/ 1061881 w 1099636"/>
            <a:gd name="connsiteY2" fmla="*/ 2052875 h 3633103"/>
            <a:gd name="connsiteX3" fmla="*/ 528481 w 1099636"/>
            <a:gd name="connsiteY3" fmla="*/ 2081450 h 3633103"/>
            <a:gd name="connsiteX4" fmla="*/ 14131 w 1099636"/>
            <a:gd name="connsiteY4" fmla="*/ 3453050 h 3633103"/>
            <a:gd name="connsiteX5" fmla="*/ 195106 w 1099636"/>
            <a:gd name="connsiteY5" fmla="*/ 3576875 h 3633103"/>
            <a:gd name="connsiteX0" fmla="*/ 852331 w 1110346"/>
            <a:gd name="connsiteY0" fmla="*/ 100993 h 3567171"/>
            <a:gd name="connsiteX1" fmla="*/ 1061881 w 1110346"/>
            <a:gd name="connsiteY1" fmla="*/ 253393 h 3567171"/>
            <a:gd name="connsiteX2" fmla="*/ 1061881 w 1110346"/>
            <a:gd name="connsiteY2" fmla="*/ 1986943 h 3567171"/>
            <a:gd name="connsiteX3" fmla="*/ 528481 w 1110346"/>
            <a:gd name="connsiteY3" fmla="*/ 2015518 h 3567171"/>
            <a:gd name="connsiteX4" fmla="*/ 14131 w 1110346"/>
            <a:gd name="connsiteY4" fmla="*/ 3387118 h 3567171"/>
            <a:gd name="connsiteX5" fmla="*/ 195106 w 1110346"/>
            <a:gd name="connsiteY5" fmla="*/ 3510943 h 356717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Lst>
          <a:rect l="l" t="t" r="r" b="b"/>
          <a:pathLst>
            <a:path w="1110346" h="3567171">
              <a:moveTo>
                <a:pt x="852331" y="100993"/>
              </a:moveTo>
              <a:cubicBezTo>
                <a:pt x="925356" y="-46645"/>
                <a:pt x="1026956" y="-60932"/>
                <a:pt x="1061881" y="253393"/>
              </a:cubicBezTo>
              <a:cubicBezTo>
                <a:pt x="1096806" y="567718"/>
                <a:pt x="1150781" y="1693256"/>
                <a:pt x="1061881" y="1986943"/>
              </a:cubicBezTo>
              <a:cubicBezTo>
                <a:pt x="972981" y="2280631"/>
                <a:pt x="703106" y="1782156"/>
                <a:pt x="528481" y="2015518"/>
              </a:cubicBezTo>
              <a:cubicBezTo>
                <a:pt x="353856" y="2248881"/>
                <a:pt x="69693" y="3137881"/>
                <a:pt x="14131" y="3387118"/>
              </a:cubicBezTo>
              <a:cubicBezTo>
                <a:pt x="-41431" y="3636355"/>
                <a:pt x="76837" y="3573649"/>
                <a:pt x="195106" y="3510943"/>
              </a:cubicBezTo>
            </a:path>
          </a:pathLst>
        </a:custGeom>
        <a:noFill/>
        <a:ln w="19050">
          <a:solidFill>
            <a:srgbClr val="FF0000"/>
          </a:solidFill>
          <a:headEnd type="none" w="med" len="med"/>
          <a:tailEnd type="triangl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ID" sz="1100"/>
        </a:p>
      </xdr:txBody>
    </xdr:sp>
    <xdr:clientData/>
  </xdr:twoCellAnchor>
  <xdr:twoCellAnchor>
    <xdr:from>
      <xdr:col>11</xdr:col>
      <xdr:colOff>219075</xdr:colOff>
      <xdr:row>3</xdr:row>
      <xdr:rowOff>15609</xdr:rowOff>
    </xdr:from>
    <xdr:to>
      <xdr:col>12</xdr:col>
      <xdr:colOff>134875</xdr:colOff>
      <xdr:row>18</xdr:row>
      <xdr:rowOff>98749</xdr:rowOff>
    </xdr:to>
    <xdr:sp macro="" textlink="">
      <xdr:nvSpPr>
        <xdr:cNvPr id="10" name="Freeform: Shape 9">
          <a:extLst>
            <a:ext uri="{FF2B5EF4-FFF2-40B4-BE49-F238E27FC236}">
              <a16:creationId xmlns:a16="http://schemas.microsoft.com/office/drawing/2014/main" xmlns="" id="{00000000-0008-0000-2400-00000A000000}"/>
            </a:ext>
          </a:extLst>
        </xdr:cNvPr>
        <xdr:cNvSpPr/>
      </xdr:nvSpPr>
      <xdr:spPr>
        <a:xfrm>
          <a:off x="8029575" y="710934"/>
          <a:ext cx="525400" cy="3226390"/>
        </a:xfrm>
        <a:custGeom>
          <a:avLst/>
          <a:gdLst>
            <a:gd name="connsiteX0" fmla="*/ 304800 w 505428"/>
            <a:gd name="connsiteY0" fmla="*/ 291477 h 3635697"/>
            <a:gd name="connsiteX1" fmla="*/ 504825 w 505428"/>
            <a:gd name="connsiteY1" fmla="*/ 301002 h 3635697"/>
            <a:gd name="connsiteX2" fmla="*/ 247650 w 505428"/>
            <a:gd name="connsiteY2" fmla="*/ 3396627 h 3635697"/>
            <a:gd name="connsiteX3" fmla="*/ 0 w 505428"/>
            <a:gd name="connsiteY3" fmla="*/ 3425202 h 3635697"/>
            <a:gd name="connsiteX4" fmla="*/ 0 w 505428"/>
            <a:gd name="connsiteY4" fmla="*/ 3425202 h 3635697"/>
            <a:gd name="connsiteX0" fmla="*/ 304800 w 504825"/>
            <a:gd name="connsiteY0" fmla="*/ 281480 h 3521048"/>
            <a:gd name="connsiteX1" fmla="*/ 504825 w 504825"/>
            <a:gd name="connsiteY1" fmla="*/ 291005 h 3521048"/>
            <a:gd name="connsiteX2" fmla="*/ 304800 w 504825"/>
            <a:gd name="connsiteY2" fmla="*/ 3243755 h 3521048"/>
            <a:gd name="connsiteX3" fmla="*/ 0 w 504825"/>
            <a:gd name="connsiteY3" fmla="*/ 3415205 h 3521048"/>
            <a:gd name="connsiteX4" fmla="*/ 0 w 504825"/>
            <a:gd name="connsiteY4" fmla="*/ 3415205 h 3521048"/>
            <a:gd name="connsiteX0" fmla="*/ 304800 w 523875"/>
            <a:gd name="connsiteY0" fmla="*/ 91758 h 3293857"/>
            <a:gd name="connsiteX1" fmla="*/ 523875 w 523875"/>
            <a:gd name="connsiteY1" fmla="*/ 634683 h 3293857"/>
            <a:gd name="connsiteX2" fmla="*/ 304800 w 523875"/>
            <a:gd name="connsiteY2" fmla="*/ 3054033 h 3293857"/>
            <a:gd name="connsiteX3" fmla="*/ 0 w 523875"/>
            <a:gd name="connsiteY3" fmla="*/ 3225483 h 3293857"/>
            <a:gd name="connsiteX4" fmla="*/ 0 w 523875"/>
            <a:gd name="connsiteY4" fmla="*/ 3225483 h 3293857"/>
            <a:gd name="connsiteX0" fmla="*/ 304800 w 525400"/>
            <a:gd name="connsiteY0" fmla="*/ 89167 h 3226390"/>
            <a:gd name="connsiteX1" fmla="*/ 523875 w 525400"/>
            <a:gd name="connsiteY1" fmla="*/ 632092 h 3226390"/>
            <a:gd name="connsiteX2" fmla="*/ 381000 w 525400"/>
            <a:gd name="connsiteY2" fmla="*/ 2937142 h 3226390"/>
            <a:gd name="connsiteX3" fmla="*/ 0 w 525400"/>
            <a:gd name="connsiteY3" fmla="*/ 3222892 h 3226390"/>
            <a:gd name="connsiteX4" fmla="*/ 0 w 525400"/>
            <a:gd name="connsiteY4" fmla="*/ 3222892 h 3226390"/>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525400" h="3226390">
              <a:moveTo>
                <a:pt x="304800" y="89167"/>
              </a:moveTo>
              <a:cubicBezTo>
                <a:pt x="409575" y="-164833"/>
                <a:pt x="511175" y="157430"/>
                <a:pt x="523875" y="632092"/>
              </a:cubicBezTo>
              <a:cubicBezTo>
                <a:pt x="536575" y="1106754"/>
                <a:pt x="468312" y="2505342"/>
                <a:pt x="381000" y="2937142"/>
              </a:cubicBezTo>
              <a:cubicBezTo>
                <a:pt x="293688" y="3368942"/>
                <a:pt x="63500" y="3175267"/>
                <a:pt x="0" y="3222892"/>
              </a:cubicBezTo>
              <a:lnTo>
                <a:pt x="0" y="3222892"/>
              </a:lnTo>
            </a:path>
          </a:pathLst>
        </a:custGeom>
        <a:noFill/>
        <a:ln w="19050">
          <a:solidFill>
            <a:srgbClr val="FF0000"/>
          </a:solidFill>
          <a:headEnd type="none" w="med" len="med"/>
          <a:tailEnd type="triangl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ID" sz="1100"/>
        </a:p>
      </xdr:txBody>
    </xdr:sp>
    <xdr:clientData/>
  </xdr:twoCellAnchor>
</xdr:wsDr>
</file>

<file path=xl/drawings/drawing3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114300</xdr:colOff>
          <xdr:row>2</xdr:row>
          <xdr:rowOff>19050</xdr:rowOff>
        </xdr:from>
        <xdr:to>
          <xdr:col>8</xdr:col>
          <xdr:colOff>609600</xdr:colOff>
          <xdr:row>2</xdr:row>
          <xdr:rowOff>180975</xdr:rowOff>
        </xdr:to>
        <xdr:sp macro="" textlink="">
          <xdr:nvSpPr>
            <xdr:cNvPr id="138241" name="Scroll Bar 1" hidden="1">
              <a:extLst>
                <a:ext uri="{63B3BB69-23CF-44E3-9099-C40C66FF867C}">
                  <a14:compatExt spid="_x0000_s138241"/>
                </a:ext>
                <a:ext uri="{FF2B5EF4-FFF2-40B4-BE49-F238E27FC236}">
                  <a16:creationId xmlns:a16="http://schemas.microsoft.com/office/drawing/2014/main" xmlns="" id="{00000000-0008-0000-2500-0000011C02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3</xdr:row>
          <xdr:rowOff>9525</xdr:rowOff>
        </xdr:from>
        <xdr:to>
          <xdr:col>8</xdr:col>
          <xdr:colOff>609600</xdr:colOff>
          <xdr:row>3</xdr:row>
          <xdr:rowOff>171450</xdr:rowOff>
        </xdr:to>
        <xdr:sp macro="" textlink="">
          <xdr:nvSpPr>
            <xdr:cNvPr id="138242" name="Scroll Bar 2" hidden="1">
              <a:extLst>
                <a:ext uri="{63B3BB69-23CF-44E3-9099-C40C66FF867C}">
                  <a14:compatExt spid="_x0000_s138242"/>
                </a:ext>
                <a:ext uri="{FF2B5EF4-FFF2-40B4-BE49-F238E27FC236}">
                  <a16:creationId xmlns:a16="http://schemas.microsoft.com/office/drawing/2014/main" xmlns="" id="{00000000-0008-0000-2500-0000021C02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xdr:from>
      <xdr:col>7</xdr:col>
      <xdr:colOff>733425</xdr:colOff>
      <xdr:row>14</xdr:row>
      <xdr:rowOff>57150</xdr:rowOff>
    </xdr:from>
    <xdr:to>
      <xdr:col>7</xdr:col>
      <xdr:colOff>1085850</xdr:colOff>
      <xdr:row>15</xdr:row>
      <xdr:rowOff>0</xdr:rowOff>
    </xdr:to>
    <xdr:sp macro="" textlink="">
      <xdr:nvSpPr>
        <xdr:cNvPr id="4" name="Arrow: Up 3">
          <a:extLst>
            <a:ext uri="{FF2B5EF4-FFF2-40B4-BE49-F238E27FC236}">
              <a16:creationId xmlns:a16="http://schemas.microsoft.com/office/drawing/2014/main" xmlns="" id="{00000000-0008-0000-2500-000004000000}"/>
            </a:ext>
          </a:extLst>
        </xdr:cNvPr>
        <xdr:cNvSpPr/>
      </xdr:nvSpPr>
      <xdr:spPr>
        <a:xfrm>
          <a:off x="5753100" y="3057525"/>
          <a:ext cx="352425" cy="152400"/>
        </a:xfrm>
        <a:prstGeom prst="upArrow">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t"/>
        <a:lstStyle/>
        <a:p>
          <a:pPr algn="l"/>
          <a:endParaRPr lang="en-ID" sz="1100"/>
        </a:p>
      </xdr:txBody>
    </xdr:sp>
    <xdr:clientData/>
  </xdr:twoCellAnchor>
  <xdr:twoCellAnchor>
    <xdr:from>
      <xdr:col>10</xdr:col>
      <xdr:colOff>742950</xdr:colOff>
      <xdr:row>13</xdr:row>
      <xdr:rowOff>47625</xdr:rowOff>
    </xdr:from>
    <xdr:to>
      <xdr:col>10</xdr:col>
      <xdr:colOff>1095375</xdr:colOff>
      <xdr:row>13</xdr:row>
      <xdr:rowOff>200025</xdr:rowOff>
    </xdr:to>
    <xdr:sp macro="" textlink="">
      <xdr:nvSpPr>
        <xdr:cNvPr id="5" name="Arrow: Up 4">
          <a:extLst>
            <a:ext uri="{FF2B5EF4-FFF2-40B4-BE49-F238E27FC236}">
              <a16:creationId xmlns:a16="http://schemas.microsoft.com/office/drawing/2014/main" xmlns="" id="{00000000-0008-0000-2500-000005000000}"/>
            </a:ext>
          </a:extLst>
        </xdr:cNvPr>
        <xdr:cNvSpPr/>
      </xdr:nvSpPr>
      <xdr:spPr>
        <a:xfrm>
          <a:off x="8029575" y="2838450"/>
          <a:ext cx="352425" cy="152400"/>
        </a:xfrm>
        <a:prstGeom prst="upArrow">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t"/>
        <a:lstStyle/>
        <a:p>
          <a:pPr algn="l"/>
          <a:endParaRPr lang="en-ID" sz="1100"/>
        </a:p>
      </xdr:txBody>
    </xdr:sp>
    <xdr:clientData/>
  </xdr:twoCellAnchor>
  <xdr:twoCellAnchor>
    <xdr:from>
      <xdr:col>13</xdr:col>
      <xdr:colOff>723900</xdr:colOff>
      <xdr:row>13</xdr:row>
      <xdr:rowOff>47625</xdr:rowOff>
    </xdr:from>
    <xdr:to>
      <xdr:col>13</xdr:col>
      <xdr:colOff>1076325</xdr:colOff>
      <xdr:row>13</xdr:row>
      <xdr:rowOff>200025</xdr:rowOff>
    </xdr:to>
    <xdr:sp macro="" textlink="">
      <xdr:nvSpPr>
        <xdr:cNvPr id="6" name="Arrow: Up 5">
          <a:extLst>
            <a:ext uri="{FF2B5EF4-FFF2-40B4-BE49-F238E27FC236}">
              <a16:creationId xmlns:a16="http://schemas.microsoft.com/office/drawing/2014/main" xmlns="" id="{00000000-0008-0000-2500-000006000000}"/>
            </a:ext>
          </a:extLst>
        </xdr:cNvPr>
        <xdr:cNvSpPr/>
      </xdr:nvSpPr>
      <xdr:spPr>
        <a:xfrm>
          <a:off x="10163175" y="2838450"/>
          <a:ext cx="352425" cy="152400"/>
        </a:xfrm>
        <a:prstGeom prst="upArrow">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t"/>
        <a:lstStyle/>
        <a:p>
          <a:pPr algn="l"/>
          <a:endParaRPr lang="en-ID" sz="1100"/>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xdr:colOff>
          <xdr:row>3</xdr:row>
          <xdr:rowOff>28575</xdr:rowOff>
        </xdr:from>
        <xdr:to>
          <xdr:col>1</xdr:col>
          <xdr:colOff>561975</xdr:colOff>
          <xdr:row>3</xdr:row>
          <xdr:rowOff>190500</xdr:rowOff>
        </xdr:to>
        <xdr:sp macro="" textlink="">
          <xdr:nvSpPr>
            <xdr:cNvPr id="24577" name="Scroll Bar 1" hidden="1">
              <a:extLst>
                <a:ext uri="{63B3BB69-23CF-44E3-9099-C40C66FF867C}">
                  <a14:compatExt spid="_x0000_s24577"/>
                </a:ext>
                <a:ext uri="{FF2B5EF4-FFF2-40B4-BE49-F238E27FC236}">
                  <a16:creationId xmlns:a16="http://schemas.microsoft.com/office/drawing/2014/main" xmlns="" id="{00000000-0008-0000-0300-00000160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4</xdr:row>
          <xdr:rowOff>19050</xdr:rowOff>
        </xdr:from>
        <xdr:to>
          <xdr:col>1</xdr:col>
          <xdr:colOff>561975</xdr:colOff>
          <xdr:row>4</xdr:row>
          <xdr:rowOff>180975</xdr:rowOff>
        </xdr:to>
        <xdr:sp macro="" textlink="">
          <xdr:nvSpPr>
            <xdr:cNvPr id="24579" name="Scroll Bar 3" hidden="1">
              <a:extLst>
                <a:ext uri="{63B3BB69-23CF-44E3-9099-C40C66FF867C}">
                  <a14:compatExt spid="_x0000_s24579"/>
                </a:ext>
                <a:ext uri="{FF2B5EF4-FFF2-40B4-BE49-F238E27FC236}">
                  <a16:creationId xmlns:a16="http://schemas.microsoft.com/office/drawing/2014/main" xmlns="" id="{00000000-0008-0000-0300-00000360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xdr:row>
          <xdr:rowOff>19050</xdr:rowOff>
        </xdr:from>
        <xdr:to>
          <xdr:col>1</xdr:col>
          <xdr:colOff>561975</xdr:colOff>
          <xdr:row>5</xdr:row>
          <xdr:rowOff>180975</xdr:rowOff>
        </xdr:to>
        <xdr:sp macro="" textlink="">
          <xdr:nvSpPr>
            <xdr:cNvPr id="24580" name="Scroll Bar 4" hidden="1">
              <a:extLst>
                <a:ext uri="{63B3BB69-23CF-44E3-9099-C40C66FF867C}">
                  <a14:compatExt spid="_x0000_s24580"/>
                </a:ext>
                <a:ext uri="{FF2B5EF4-FFF2-40B4-BE49-F238E27FC236}">
                  <a16:creationId xmlns:a16="http://schemas.microsoft.com/office/drawing/2014/main" xmlns="" id="{00000000-0008-0000-0300-00000460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xdr:row>
          <xdr:rowOff>19050</xdr:rowOff>
        </xdr:from>
        <xdr:to>
          <xdr:col>1</xdr:col>
          <xdr:colOff>561975</xdr:colOff>
          <xdr:row>6</xdr:row>
          <xdr:rowOff>180975</xdr:rowOff>
        </xdr:to>
        <xdr:sp macro="" textlink="">
          <xdr:nvSpPr>
            <xdr:cNvPr id="24581" name="Scroll Bar 5" hidden="1">
              <a:extLst>
                <a:ext uri="{63B3BB69-23CF-44E3-9099-C40C66FF867C}">
                  <a14:compatExt spid="_x0000_s24581"/>
                </a:ext>
                <a:ext uri="{FF2B5EF4-FFF2-40B4-BE49-F238E27FC236}">
                  <a16:creationId xmlns:a16="http://schemas.microsoft.com/office/drawing/2014/main" xmlns="" id="{00000000-0008-0000-0300-00000560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7</xdr:row>
          <xdr:rowOff>19050</xdr:rowOff>
        </xdr:from>
        <xdr:to>
          <xdr:col>1</xdr:col>
          <xdr:colOff>561975</xdr:colOff>
          <xdr:row>7</xdr:row>
          <xdr:rowOff>180975</xdr:rowOff>
        </xdr:to>
        <xdr:sp macro="" textlink="">
          <xdr:nvSpPr>
            <xdr:cNvPr id="24582" name="Scroll Bar 6" hidden="1">
              <a:extLst>
                <a:ext uri="{63B3BB69-23CF-44E3-9099-C40C66FF867C}">
                  <a14:compatExt spid="_x0000_s24582"/>
                </a:ext>
                <a:ext uri="{FF2B5EF4-FFF2-40B4-BE49-F238E27FC236}">
                  <a16:creationId xmlns:a16="http://schemas.microsoft.com/office/drawing/2014/main" xmlns="" id="{00000000-0008-0000-0300-00000660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8</xdr:row>
          <xdr:rowOff>19050</xdr:rowOff>
        </xdr:from>
        <xdr:to>
          <xdr:col>1</xdr:col>
          <xdr:colOff>561975</xdr:colOff>
          <xdr:row>8</xdr:row>
          <xdr:rowOff>180975</xdr:rowOff>
        </xdr:to>
        <xdr:sp macro="" textlink="">
          <xdr:nvSpPr>
            <xdr:cNvPr id="24583" name="Scroll Bar 7" hidden="1">
              <a:extLst>
                <a:ext uri="{63B3BB69-23CF-44E3-9099-C40C66FF867C}">
                  <a14:compatExt spid="_x0000_s24583"/>
                </a:ext>
                <a:ext uri="{FF2B5EF4-FFF2-40B4-BE49-F238E27FC236}">
                  <a16:creationId xmlns:a16="http://schemas.microsoft.com/office/drawing/2014/main" xmlns="" id="{00000000-0008-0000-0300-00000760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9</xdr:row>
          <xdr:rowOff>19050</xdr:rowOff>
        </xdr:from>
        <xdr:to>
          <xdr:col>1</xdr:col>
          <xdr:colOff>561975</xdr:colOff>
          <xdr:row>9</xdr:row>
          <xdr:rowOff>180975</xdr:rowOff>
        </xdr:to>
        <xdr:sp macro="" textlink="">
          <xdr:nvSpPr>
            <xdr:cNvPr id="24584" name="Scroll Bar 8" hidden="1">
              <a:extLst>
                <a:ext uri="{63B3BB69-23CF-44E3-9099-C40C66FF867C}">
                  <a14:compatExt spid="_x0000_s24584"/>
                </a:ext>
                <a:ext uri="{FF2B5EF4-FFF2-40B4-BE49-F238E27FC236}">
                  <a16:creationId xmlns:a16="http://schemas.microsoft.com/office/drawing/2014/main" xmlns="" id="{00000000-0008-0000-0300-00000860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editAs="oneCell">
    <xdr:from>
      <xdr:col>2</xdr:col>
      <xdr:colOff>57150</xdr:colOff>
      <xdr:row>11</xdr:row>
      <xdr:rowOff>9525</xdr:rowOff>
    </xdr:from>
    <xdr:to>
      <xdr:col>5</xdr:col>
      <xdr:colOff>447675</xdr:colOff>
      <xdr:row>21</xdr:row>
      <xdr:rowOff>108137</xdr:rowOff>
    </xdr:to>
    <xdr:pic>
      <xdr:nvPicPr>
        <xdr:cNvPr id="3" name="Picture 2">
          <a:extLst>
            <a:ext uri="{FF2B5EF4-FFF2-40B4-BE49-F238E27FC236}">
              <a16:creationId xmlns:a16="http://schemas.microsoft.com/office/drawing/2014/main" xmlns="" id="{00000000-0008-0000-03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28775" y="2352675"/>
          <a:ext cx="2838450" cy="2003612"/>
        </a:xfrm>
        <a:prstGeom prst="rect">
          <a:avLst/>
        </a:prstGeom>
      </xdr:spPr>
    </xdr:pic>
    <xdr:clientData/>
  </xdr:twoCellAnchor>
  <xdr:twoCellAnchor editAs="oneCell">
    <xdr:from>
      <xdr:col>5</xdr:col>
      <xdr:colOff>28575</xdr:colOff>
      <xdr:row>3</xdr:row>
      <xdr:rowOff>1</xdr:rowOff>
    </xdr:from>
    <xdr:to>
      <xdr:col>5</xdr:col>
      <xdr:colOff>2722052</xdr:colOff>
      <xdr:row>12</xdr:row>
      <xdr:rowOff>85726</xdr:rowOff>
    </xdr:to>
    <xdr:pic>
      <xdr:nvPicPr>
        <xdr:cNvPr id="5" name="Picture 4">
          <a:extLst>
            <a:ext uri="{FF2B5EF4-FFF2-40B4-BE49-F238E27FC236}">
              <a16:creationId xmlns:a16="http://schemas.microsoft.com/office/drawing/2014/main" xmlns="" id="{00000000-0008-0000-0300-000005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048125" y="619126"/>
          <a:ext cx="2693477" cy="2000250"/>
        </a:xfrm>
        <a:prstGeom prst="rect">
          <a:avLst/>
        </a:prstGeom>
      </xdr:spPr>
    </xdr:pic>
    <xdr:clientData/>
  </xdr:twoCellAnchor>
  <xdr:twoCellAnchor>
    <xdr:from>
      <xdr:col>1</xdr:col>
      <xdr:colOff>521262</xdr:colOff>
      <xdr:row>10</xdr:row>
      <xdr:rowOff>9525</xdr:rowOff>
    </xdr:from>
    <xdr:to>
      <xdr:col>2</xdr:col>
      <xdr:colOff>314325</xdr:colOff>
      <xdr:row>21</xdr:row>
      <xdr:rowOff>81007</xdr:rowOff>
    </xdr:to>
    <xdr:sp macro="" textlink="">
      <xdr:nvSpPr>
        <xdr:cNvPr id="2" name="Freeform: Shape 1">
          <a:extLst>
            <a:ext uri="{FF2B5EF4-FFF2-40B4-BE49-F238E27FC236}">
              <a16:creationId xmlns:a16="http://schemas.microsoft.com/office/drawing/2014/main" xmlns="" id="{00000000-0008-0000-0300-000002000000}"/>
            </a:ext>
          </a:extLst>
        </xdr:cNvPr>
        <xdr:cNvSpPr/>
      </xdr:nvSpPr>
      <xdr:spPr>
        <a:xfrm>
          <a:off x="911787" y="2219325"/>
          <a:ext cx="755088" cy="2166982"/>
        </a:xfrm>
        <a:custGeom>
          <a:avLst/>
          <a:gdLst>
            <a:gd name="connsiteX0" fmla="*/ 755088 w 755088"/>
            <a:gd name="connsiteY0" fmla="*/ 0 h 2166982"/>
            <a:gd name="connsiteX1" fmla="*/ 488388 w 755088"/>
            <a:gd name="connsiteY1" fmla="*/ 85725 h 2166982"/>
            <a:gd name="connsiteX2" fmla="*/ 59763 w 755088"/>
            <a:gd name="connsiteY2" fmla="*/ 390525 h 2166982"/>
            <a:gd name="connsiteX3" fmla="*/ 50238 w 755088"/>
            <a:gd name="connsiteY3" fmla="*/ 2019300 h 2166982"/>
            <a:gd name="connsiteX4" fmla="*/ 497913 w 755088"/>
            <a:gd name="connsiteY4" fmla="*/ 1990725 h 2166982"/>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755088" h="2166982">
              <a:moveTo>
                <a:pt x="755088" y="0"/>
              </a:moveTo>
              <a:cubicBezTo>
                <a:pt x="679681" y="10319"/>
                <a:pt x="604275" y="20638"/>
                <a:pt x="488388" y="85725"/>
              </a:cubicBezTo>
              <a:cubicBezTo>
                <a:pt x="372501" y="150812"/>
                <a:pt x="132788" y="68263"/>
                <a:pt x="59763" y="390525"/>
              </a:cubicBezTo>
              <a:cubicBezTo>
                <a:pt x="-13262" y="712788"/>
                <a:pt x="-22787" y="1752600"/>
                <a:pt x="50238" y="2019300"/>
              </a:cubicBezTo>
              <a:cubicBezTo>
                <a:pt x="123263" y="2286000"/>
                <a:pt x="310588" y="2138362"/>
                <a:pt x="497913" y="1990725"/>
              </a:cubicBezTo>
            </a:path>
          </a:pathLst>
        </a:custGeom>
        <a:noFill/>
        <a:ln w="19050">
          <a:solidFill>
            <a:srgbClr val="FF0000"/>
          </a:solidFill>
          <a:headEnd type="none" w="med" len="med"/>
          <a:tailEnd type="triangl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ID" sz="1100"/>
        </a:p>
      </xdr:txBody>
    </xdr:sp>
    <xdr:clientData/>
  </xdr:twoCellAnchor>
  <xdr:twoCellAnchor>
    <xdr:from>
      <xdr:col>4</xdr:col>
      <xdr:colOff>57150</xdr:colOff>
      <xdr:row>6</xdr:row>
      <xdr:rowOff>84208</xdr:rowOff>
    </xdr:from>
    <xdr:to>
      <xdr:col>5</xdr:col>
      <xdr:colOff>76200</xdr:colOff>
      <xdr:row>10</xdr:row>
      <xdr:rowOff>140682</xdr:rowOff>
    </xdr:to>
    <xdr:sp macro="" textlink="">
      <xdr:nvSpPr>
        <xdr:cNvPr id="4" name="Freeform: Shape 3">
          <a:extLst>
            <a:ext uri="{FF2B5EF4-FFF2-40B4-BE49-F238E27FC236}">
              <a16:creationId xmlns:a16="http://schemas.microsoft.com/office/drawing/2014/main" xmlns="" id="{00000000-0008-0000-0300-000004000000}"/>
            </a:ext>
          </a:extLst>
        </xdr:cNvPr>
        <xdr:cNvSpPr/>
      </xdr:nvSpPr>
      <xdr:spPr>
        <a:xfrm>
          <a:off x="3248025" y="1417708"/>
          <a:ext cx="628650" cy="932774"/>
        </a:xfrm>
        <a:custGeom>
          <a:avLst/>
          <a:gdLst>
            <a:gd name="connsiteX0" fmla="*/ 0 w 628650"/>
            <a:gd name="connsiteY0" fmla="*/ 39617 h 932774"/>
            <a:gd name="connsiteX1" fmla="*/ 247650 w 628650"/>
            <a:gd name="connsiteY1" fmla="*/ 87242 h 932774"/>
            <a:gd name="connsiteX2" fmla="*/ 238125 w 628650"/>
            <a:gd name="connsiteY2" fmla="*/ 811142 h 932774"/>
            <a:gd name="connsiteX3" fmla="*/ 628650 w 628650"/>
            <a:gd name="connsiteY3" fmla="*/ 925442 h 932774"/>
          </a:gdLst>
          <a:ahLst/>
          <a:cxnLst>
            <a:cxn ang="0">
              <a:pos x="connsiteX0" y="connsiteY0"/>
            </a:cxn>
            <a:cxn ang="0">
              <a:pos x="connsiteX1" y="connsiteY1"/>
            </a:cxn>
            <a:cxn ang="0">
              <a:pos x="connsiteX2" y="connsiteY2"/>
            </a:cxn>
            <a:cxn ang="0">
              <a:pos x="connsiteX3" y="connsiteY3"/>
            </a:cxn>
          </a:cxnLst>
          <a:rect l="l" t="t" r="r" b="b"/>
          <a:pathLst>
            <a:path w="628650" h="932774">
              <a:moveTo>
                <a:pt x="0" y="39617"/>
              </a:moveTo>
              <a:cubicBezTo>
                <a:pt x="103981" y="-865"/>
                <a:pt x="207963" y="-41346"/>
                <a:pt x="247650" y="87242"/>
              </a:cubicBezTo>
              <a:cubicBezTo>
                <a:pt x="287338" y="215830"/>
                <a:pt x="174625" y="671442"/>
                <a:pt x="238125" y="811142"/>
              </a:cubicBezTo>
              <a:cubicBezTo>
                <a:pt x="301625" y="950842"/>
                <a:pt x="465137" y="938142"/>
                <a:pt x="628650" y="925442"/>
              </a:cubicBezTo>
            </a:path>
          </a:pathLst>
        </a:custGeom>
        <a:noFill/>
        <a:ln w="19050">
          <a:solidFill>
            <a:srgbClr val="FF0000"/>
          </a:solidFill>
          <a:headEnd type="none" w="med" len="med"/>
          <a:tailEnd type="triangl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ID" sz="1100"/>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xdr:colOff>
          <xdr:row>3</xdr:row>
          <xdr:rowOff>28575</xdr:rowOff>
        </xdr:from>
        <xdr:to>
          <xdr:col>1</xdr:col>
          <xdr:colOff>561975</xdr:colOff>
          <xdr:row>3</xdr:row>
          <xdr:rowOff>190500</xdr:rowOff>
        </xdr:to>
        <xdr:sp macro="" textlink="">
          <xdr:nvSpPr>
            <xdr:cNvPr id="25601" name="Scroll Bar 1" hidden="1">
              <a:extLst>
                <a:ext uri="{63B3BB69-23CF-44E3-9099-C40C66FF867C}">
                  <a14:compatExt spid="_x0000_s25601"/>
                </a:ext>
                <a:ext uri="{FF2B5EF4-FFF2-40B4-BE49-F238E27FC236}">
                  <a16:creationId xmlns:a16="http://schemas.microsoft.com/office/drawing/2014/main" xmlns="" id="{00000000-0008-0000-0400-0000016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4</xdr:row>
          <xdr:rowOff>19050</xdr:rowOff>
        </xdr:from>
        <xdr:to>
          <xdr:col>1</xdr:col>
          <xdr:colOff>561975</xdr:colOff>
          <xdr:row>4</xdr:row>
          <xdr:rowOff>180975</xdr:rowOff>
        </xdr:to>
        <xdr:sp macro="" textlink="">
          <xdr:nvSpPr>
            <xdr:cNvPr id="25602" name="Scroll Bar 2" hidden="1">
              <a:extLst>
                <a:ext uri="{63B3BB69-23CF-44E3-9099-C40C66FF867C}">
                  <a14:compatExt spid="_x0000_s25602"/>
                </a:ext>
                <a:ext uri="{FF2B5EF4-FFF2-40B4-BE49-F238E27FC236}">
                  <a16:creationId xmlns:a16="http://schemas.microsoft.com/office/drawing/2014/main" xmlns="" id="{00000000-0008-0000-0400-0000026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xdr:row>
          <xdr:rowOff>19050</xdr:rowOff>
        </xdr:from>
        <xdr:to>
          <xdr:col>1</xdr:col>
          <xdr:colOff>561975</xdr:colOff>
          <xdr:row>5</xdr:row>
          <xdr:rowOff>180975</xdr:rowOff>
        </xdr:to>
        <xdr:sp macro="" textlink="">
          <xdr:nvSpPr>
            <xdr:cNvPr id="25603" name="Scroll Bar 3" hidden="1">
              <a:extLst>
                <a:ext uri="{63B3BB69-23CF-44E3-9099-C40C66FF867C}">
                  <a14:compatExt spid="_x0000_s25603"/>
                </a:ext>
                <a:ext uri="{FF2B5EF4-FFF2-40B4-BE49-F238E27FC236}">
                  <a16:creationId xmlns:a16="http://schemas.microsoft.com/office/drawing/2014/main" xmlns="" id="{00000000-0008-0000-0400-0000036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xdr:row>
          <xdr:rowOff>19050</xdr:rowOff>
        </xdr:from>
        <xdr:to>
          <xdr:col>1</xdr:col>
          <xdr:colOff>561975</xdr:colOff>
          <xdr:row>6</xdr:row>
          <xdr:rowOff>180975</xdr:rowOff>
        </xdr:to>
        <xdr:sp macro="" textlink="">
          <xdr:nvSpPr>
            <xdr:cNvPr id="25604" name="Scroll Bar 4" hidden="1">
              <a:extLst>
                <a:ext uri="{63B3BB69-23CF-44E3-9099-C40C66FF867C}">
                  <a14:compatExt spid="_x0000_s25604"/>
                </a:ext>
                <a:ext uri="{FF2B5EF4-FFF2-40B4-BE49-F238E27FC236}">
                  <a16:creationId xmlns:a16="http://schemas.microsoft.com/office/drawing/2014/main" xmlns="" id="{00000000-0008-0000-0400-0000046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7</xdr:row>
          <xdr:rowOff>19050</xdr:rowOff>
        </xdr:from>
        <xdr:to>
          <xdr:col>1</xdr:col>
          <xdr:colOff>561975</xdr:colOff>
          <xdr:row>7</xdr:row>
          <xdr:rowOff>180975</xdr:rowOff>
        </xdr:to>
        <xdr:sp macro="" textlink="">
          <xdr:nvSpPr>
            <xdr:cNvPr id="25605" name="Scroll Bar 5" hidden="1">
              <a:extLst>
                <a:ext uri="{63B3BB69-23CF-44E3-9099-C40C66FF867C}">
                  <a14:compatExt spid="_x0000_s25605"/>
                </a:ext>
                <a:ext uri="{FF2B5EF4-FFF2-40B4-BE49-F238E27FC236}">
                  <a16:creationId xmlns:a16="http://schemas.microsoft.com/office/drawing/2014/main" xmlns="" id="{00000000-0008-0000-0400-0000056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8</xdr:row>
          <xdr:rowOff>19050</xdr:rowOff>
        </xdr:from>
        <xdr:to>
          <xdr:col>1</xdr:col>
          <xdr:colOff>561975</xdr:colOff>
          <xdr:row>8</xdr:row>
          <xdr:rowOff>180975</xdr:rowOff>
        </xdr:to>
        <xdr:sp macro="" textlink="">
          <xdr:nvSpPr>
            <xdr:cNvPr id="25606" name="Scroll Bar 6" hidden="1">
              <a:extLst>
                <a:ext uri="{63B3BB69-23CF-44E3-9099-C40C66FF867C}">
                  <a14:compatExt spid="_x0000_s25606"/>
                </a:ext>
                <a:ext uri="{FF2B5EF4-FFF2-40B4-BE49-F238E27FC236}">
                  <a16:creationId xmlns:a16="http://schemas.microsoft.com/office/drawing/2014/main" xmlns="" id="{00000000-0008-0000-0400-0000066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9</xdr:row>
          <xdr:rowOff>19050</xdr:rowOff>
        </xdr:from>
        <xdr:to>
          <xdr:col>1</xdr:col>
          <xdr:colOff>561975</xdr:colOff>
          <xdr:row>9</xdr:row>
          <xdr:rowOff>180975</xdr:rowOff>
        </xdr:to>
        <xdr:sp macro="" textlink="">
          <xdr:nvSpPr>
            <xdr:cNvPr id="25607" name="Scroll Bar 7" hidden="1">
              <a:extLst>
                <a:ext uri="{63B3BB69-23CF-44E3-9099-C40C66FF867C}">
                  <a14:compatExt spid="_x0000_s25607"/>
                </a:ext>
                <a:ext uri="{FF2B5EF4-FFF2-40B4-BE49-F238E27FC236}">
                  <a16:creationId xmlns:a16="http://schemas.microsoft.com/office/drawing/2014/main" xmlns="" id="{00000000-0008-0000-0400-0000076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xdr:row>
          <xdr:rowOff>19050</xdr:rowOff>
        </xdr:from>
        <xdr:to>
          <xdr:col>1</xdr:col>
          <xdr:colOff>561975</xdr:colOff>
          <xdr:row>5</xdr:row>
          <xdr:rowOff>180975</xdr:rowOff>
        </xdr:to>
        <xdr:sp macro="" textlink="">
          <xdr:nvSpPr>
            <xdr:cNvPr id="25608" name="Scroll Bar 8" hidden="1">
              <a:extLst>
                <a:ext uri="{63B3BB69-23CF-44E3-9099-C40C66FF867C}">
                  <a14:compatExt spid="_x0000_s25608"/>
                </a:ext>
                <a:ext uri="{FF2B5EF4-FFF2-40B4-BE49-F238E27FC236}">
                  <a16:creationId xmlns:a16="http://schemas.microsoft.com/office/drawing/2014/main" xmlns="" id="{00000000-0008-0000-0400-0000086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xdr:row>
          <xdr:rowOff>19050</xdr:rowOff>
        </xdr:from>
        <xdr:to>
          <xdr:col>1</xdr:col>
          <xdr:colOff>561975</xdr:colOff>
          <xdr:row>6</xdr:row>
          <xdr:rowOff>180975</xdr:rowOff>
        </xdr:to>
        <xdr:sp macro="" textlink="">
          <xdr:nvSpPr>
            <xdr:cNvPr id="25609" name="Scroll Bar 9" hidden="1">
              <a:extLst>
                <a:ext uri="{63B3BB69-23CF-44E3-9099-C40C66FF867C}">
                  <a14:compatExt spid="_x0000_s25609"/>
                </a:ext>
                <a:ext uri="{FF2B5EF4-FFF2-40B4-BE49-F238E27FC236}">
                  <a16:creationId xmlns:a16="http://schemas.microsoft.com/office/drawing/2014/main" xmlns="" id="{00000000-0008-0000-0400-0000096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7</xdr:row>
          <xdr:rowOff>19050</xdr:rowOff>
        </xdr:from>
        <xdr:to>
          <xdr:col>1</xdr:col>
          <xdr:colOff>561975</xdr:colOff>
          <xdr:row>7</xdr:row>
          <xdr:rowOff>180975</xdr:rowOff>
        </xdr:to>
        <xdr:sp macro="" textlink="">
          <xdr:nvSpPr>
            <xdr:cNvPr id="25610" name="Scroll Bar 10" hidden="1">
              <a:extLst>
                <a:ext uri="{63B3BB69-23CF-44E3-9099-C40C66FF867C}">
                  <a14:compatExt spid="_x0000_s25610"/>
                </a:ext>
                <a:ext uri="{FF2B5EF4-FFF2-40B4-BE49-F238E27FC236}">
                  <a16:creationId xmlns:a16="http://schemas.microsoft.com/office/drawing/2014/main" xmlns="" id="{00000000-0008-0000-0400-00000A6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8</xdr:row>
          <xdr:rowOff>19050</xdr:rowOff>
        </xdr:from>
        <xdr:to>
          <xdr:col>1</xdr:col>
          <xdr:colOff>561975</xdr:colOff>
          <xdr:row>8</xdr:row>
          <xdr:rowOff>180975</xdr:rowOff>
        </xdr:to>
        <xdr:sp macro="" textlink="">
          <xdr:nvSpPr>
            <xdr:cNvPr id="25611" name="Scroll Bar 11" hidden="1">
              <a:extLst>
                <a:ext uri="{63B3BB69-23CF-44E3-9099-C40C66FF867C}">
                  <a14:compatExt spid="_x0000_s25611"/>
                </a:ext>
                <a:ext uri="{FF2B5EF4-FFF2-40B4-BE49-F238E27FC236}">
                  <a16:creationId xmlns:a16="http://schemas.microsoft.com/office/drawing/2014/main" xmlns="" id="{00000000-0008-0000-0400-00000B6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9</xdr:row>
          <xdr:rowOff>19050</xdr:rowOff>
        </xdr:from>
        <xdr:to>
          <xdr:col>1</xdr:col>
          <xdr:colOff>561975</xdr:colOff>
          <xdr:row>9</xdr:row>
          <xdr:rowOff>180975</xdr:rowOff>
        </xdr:to>
        <xdr:sp macro="" textlink="">
          <xdr:nvSpPr>
            <xdr:cNvPr id="25612" name="Scroll Bar 12" hidden="1">
              <a:extLst>
                <a:ext uri="{63B3BB69-23CF-44E3-9099-C40C66FF867C}">
                  <a14:compatExt spid="_x0000_s25612"/>
                </a:ext>
                <a:ext uri="{FF2B5EF4-FFF2-40B4-BE49-F238E27FC236}">
                  <a16:creationId xmlns:a16="http://schemas.microsoft.com/office/drawing/2014/main" xmlns="" id="{00000000-0008-0000-0400-00000C6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editAs="oneCell">
    <xdr:from>
      <xdr:col>4</xdr:col>
      <xdr:colOff>0</xdr:colOff>
      <xdr:row>2</xdr:row>
      <xdr:rowOff>142876</xdr:rowOff>
    </xdr:from>
    <xdr:to>
      <xdr:col>4</xdr:col>
      <xdr:colOff>2661295</xdr:colOff>
      <xdr:row>10</xdr:row>
      <xdr:rowOff>19051</xdr:rowOff>
    </xdr:to>
    <xdr:pic>
      <xdr:nvPicPr>
        <xdr:cNvPr id="3" name="Picture 2">
          <a:extLst>
            <a:ext uri="{FF2B5EF4-FFF2-40B4-BE49-F238E27FC236}">
              <a16:creationId xmlns:a16="http://schemas.microsoft.com/office/drawing/2014/main" xmlns="" id="{00000000-0008-0000-04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905125" y="628651"/>
          <a:ext cx="2661295" cy="16002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3</xdr:col>
      <xdr:colOff>495301</xdr:colOff>
      <xdr:row>8</xdr:row>
      <xdr:rowOff>57150</xdr:rowOff>
    </xdr:from>
    <xdr:to>
      <xdr:col>3</xdr:col>
      <xdr:colOff>3524101</xdr:colOff>
      <xdr:row>22</xdr:row>
      <xdr:rowOff>0</xdr:rowOff>
    </xdr:to>
    <xdr:pic>
      <xdr:nvPicPr>
        <xdr:cNvPr id="3" name="Picture 2">
          <a:extLst>
            <a:ext uri="{FF2B5EF4-FFF2-40B4-BE49-F238E27FC236}">
              <a16:creationId xmlns:a16="http://schemas.microsoft.com/office/drawing/2014/main" xmlns="" id="{00000000-0008-0000-05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124201" y="1581150"/>
          <a:ext cx="3028800" cy="2609850"/>
        </a:xfrm>
        <a:prstGeom prst="rect">
          <a:avLst/>
        </a:prstGeom>
      </xdr:spPr>
    </xdr:pic>
    <xdr:clientData/>
  </xdr:twoCellAnchor>
  <xdr:twoCellAnchor>
    <xdr:from>
      <xdr:col>2</xdr:col>
      <xdr:colOff>1009446</xdr:colOff>
      <xdr:row>8</xdr:row>
      <xdr:rowOff>152400</xdr:rowOff>
    </xdr:from>
    <xdr:to>
      <xdr:col>3</xdr:col>
      <xdr:colOff>476250</xdr:colOff>
      <xdr:row>17</xdr:row>
      <xdr:rowOff>24142</xdr:rowOff>
    </xdr:to>
    <xdr:sp macro="" textlink="">
      <xdr:nvSpPr>
        <xdr:cNvPr id="2" name="Freeform: Shape 1">
          <a:extLst>
            <a:ext uri="{FF2B5EF4-FFF2-40B4-BE49-F238E27FC236}">
              <a16:creationId xmlns:a16="http://schemas.microsoft.com/office/drawing/2014/main" xmlns="" id="{00000000-0008-0000-0500-000002000000}"/>
            </a:ext>
          </a:extLst>
        </xdr:cNvPr>
        <xdr:cNvSpPr/>
      </xdr:nvSpPr>
      <xdr:spPr>
        <a:xfrm>
          <a:off x="2714421" y="1781175"/>
          <a:ext cx="647904" cy="1586242"/>
        </a:xfrm>
        <a:custGeom>
          <a:avLst/>
          <a:gdLst>
            <a:gd name="connsiteX0" fmla="*/ 76404 w 647904"/>
            <a:gd name="connsiteY0" fmla="*/ 0 h 1586242"/>
            <a:gd name="connsiteX1" fmla="*/ 204 w 647904"/>
            <a:gd name="connsiteY1" fmla="*/ 790575 h 1586242"/>
            <a:gd name="connsiteX2" fmla="*/ 66879 w 647904"/>
            <a:gd name="connsiteY2" fmla="*/ 1143000 h 1586242"/>
            <a:gd name="connsiteX3" fmla="*/ 371679 w 647904"/>
            <a:gd name="connsiteY3" fmla="*/ 1552575 h 1586242"/>
            <a:gd name="connsiteX4" fmla="*/ 647904 w 647904"/>
            <a:gd name="connsiteY4" fmla="*/ 1533525 h 1586242"/>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47904" h="1586242">
              <a:moveTo>
                <a:pt x="76404" y="0"/>
              </a:moveTo>
              <a:cubicBezTo>
                <a:pt x="39097" y="300037"/>
                <a:pt x="1791" y="600075"/>
                <a:pt x="204" y="790575"/>
              </a:cubicBezTo>
              <a:cubicBezTo>
                <a:pt x="-1383" y="981075"/>
                <a:pt x="4967" y="1016000"/>
                <a:pt x="66879" y="1143000"/>
              </a:cubicBezTo>
              <a:cubicBezTo>
                <a:pt x="128791" y="1270000"/>
                <a:pt x="274842" y="1487488"/>
                <a:pt x="371679" y="1552575"/>
              </a:cubicBezTo>
              <a:cubicBezTo>
                <a:pt x="468516" y="1617662"/>
                <a:pt x="558210" y="1575593"/>
                <a:pt x="647904" y="1533525"/>
              </a:cubicBezTo>
            </a:path>
          </a:pathLst>
        </a:custGeom>
        <a:noFill/>
        <a:ln w="19050">
          <a:solidFill>
            <a:srgbClr val="FF0000"/>
          </a:solidFill>
          <a:headEnd type="none" w="med" len="med"/>
          <a:tailEnd type="triangl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ID" sz="1100"/>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3</xdr:col>
      <xdr:colOff>581026</xdr:colOff>
      <xdr:row>6</xdr:row>
      <xdr:rowOff>66676</xdr:rowOff>
    </xdr:from>
    <xdr:to>
      <xdr:col>3</xdr:col>
      <xdr:colOff>3419476</xdr:colOff>
      <xdr:row>18</xdr:row>
      <xdr:rowOff>188863</xdr:rowOff>
    </xdr:to>
    <xdr:pic>
      <xdr:nvPicPr>
        <xdr:cNvPr id="3" name="Picture 2">
          <a:extLst>
            <a:ext uri="{FF2B5EF4-FFF2-40B4-BE49-F238E27FC236}">
              <a16:creationId xmlns:a16="http://schemas.microsoft.com/office/drawing/2014/main" xmlns="" id="{00000000-0008-0000-06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009901" y="1304926"/>
          <a:ext cx="2838450" cy="2408187"/>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838200</xdr:colOff>
      <xdr:row>5</xdr:row>
      <xdr:rowOff>22066</xdr:rowOff>
    </xdr:from>
    <xdr:to>
      <xdr:col>6</xdr:col>
      <xdr:colOff>3476625</xdr:colOff>
      <xdr:row>15</xdr:row>
      <xdr:rowOff>142875</xdr:rowOff>
    </xdr:to>
    <xdr:pic>
      <xdr:nvPicPr>
        <xdr:cNvPr id="3" name="Picture 2">
          <a:extLst>
            <a:ext uri="{FF2B5EF4-FFF2-40B4-BE49-F238E27FC236}">
              <a16:creationId xmlns:a16="http://schemas.microsoft.com/office/drawing/2014/main" xmlns="" id="{00000000-0008-0000-08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81525" y="1079341"/>
          <a:ext cx="2638425" cy="2025809"/>
        </a:xfrm>
        <a:prstGeom prst="rect">
          <a:avLst/>
        </a:prstGeom>
      </xdr:spPr>
    </xdr:pic>
    <xdr:clientData/>
  </xdr:twoCellAnchor>
  <xdr:twoCellAnchor>
    <xdr:from>
      <xdr:col>5</xdr:col>
      <xdr:colOff>647301</xdr:colOff>
      <xdr:row>8</xdr:row>
      <xdr:rowOff>142875</xdr:rowOff>
    </xdr:from>
    <xdr:to>
      <xdr:col>6</xdr:col>
      <xdr:colOff>828675</xdr:colOff>
      <xdr:row>13</xdr:row>
      <xdr:rowOff>188475</xdr:rowOff>
    </xdr:to>
    <xdr:sp macro="" textlink="">
      <xdr:nvSpPr>
        <xdr:cNvPr id="2" name="Freeform: Shape 1">
          <a:extLst>
            <a:ext uri="{FF2B5EF4-FFF2-40B4-BE49-F238E27FC236}">
              <a16:creationId xmlns:a16="http://schemas.microsoft.com/office/drawing/2014/main" xmlns="" id="{00000000-0008-0000-0800-000002000000}"/>
            </a:ext>
          </a:extLst>
        </xdr:cNvPr>
        <xdr:cNvSpPr/>
      </xdr:nvSpPr>
      <xdr:spPr>
        <a:xfrm>
          <a:off x="3657201" y="1771650"/>
          <a:ext cx="914799" cy="998100"/>
        </a:xfrm>
        <a:custGeom>
          <a:avLst/>
          <a:gdLst>
            <a:gd name="connsiteX0" fmla="*/ 78114 w 992514"/>
            <a:gd name="connsiteY0" fmla="*/ 0 h 989601"/>
            <a:gd name="connsiteX1" fmla="*/ 49539 w 992514"/>
            <a:gd name="connsiteY1" fmla="*/ 495300 h 989601"/>
            <a:gd name="connsiteX2" fmla="*/ 78114 w 992514"/>
            <a:gd name="connsiteY2" fmla="*/ 923925 h 989601"/>
            <a:gd name="connsiteX3" fmla="*/ 992514 w 992514"/>
            <a:gd name="connsiteY3" fmla="*/ 981075 h 989601"/>
            <a:gd name="connsiteX0" fmla="*/ 8279 w 922679"/>
            <a:gd name="connsiteY0" fmla="*/ 0 h 1007003"/>
            <a:gd name="connsiteX1" fmla="*/ 446429 w 922679"/>
            <a:gd name="connsiteY1" fmla="*/ 180975 h 1007003"/>
            <a:gd name="connsiteX2" fmla="*/ 8279 w 922679"/>
            <a:gd name="connsiteY2" fmla="*/ 923925 h 1007003"/>
            <a:gd name="connsiteX3" fmla="*/ 922679 w 922679"/>
            <a:gd name="connsiteY3" fmla="*/ 981075 h 1007003"/>
            <a:gd name="connsiteX0" fmla="*/ 399 w 914799"/>
            <a:gd name="connsiteY0" fmla="*/ 0 h 998100"/>
            <a:gd name="connsiteX1" fmla="*/ 438549 w 914799"/>
            <a:gd name="connsiteY1" fmla="*/ 180975 h 998100"/>
            <a:gd name="connsiteX2" fmla="*/ 467124 w 914799"/>
            <a:gd name="connsiteY2" fmla="*/ 904875 h 998100"/>
            <a:gd name="connsiteX3" fmla="*/ 914799 w 914799"/>
            <a:gd name="connsiteY3" fmla="*/ 981075 h 998100"/>
          </a:gdLst>
          <a:ahLst/>
          <a:cxnLst>
            <a:cxn ang="0">
              <a:pos x="connsiteX0" y="connsiteY0"/>
            </a:cxn>
            <a:cxn ang="0">
              <a:pos x="connsiteX1" y="connsiteY1"/>
            </a:cxn>
            <a:cxn ang="0">
              <a:pos x="connsiteX2" y="connsiteY2"/>
            </a:cxn>
            <a:cxn ang="0">
              <a:pos x="connsiteX3" y="connsiteY3"/>
            </a:cxn>
          </a:cxnLst>
          <a:rect l="l" t="t" r="r" b="b"/>
          <a:pathLst>
            <a:path w="914799" h="998100">
              <a:moveTo>
                <a:pt x="399" y="0"/>
              </a:moveTo>
              <a:cubicBezTo>
                <a:pt x="-13889" y="170656"/>
                <a:pt x="360762" y="30163"/>
                <a:pt x="438549" y="180975"/>
              </a:cubicBezTo>
              <a:cubicBezTo>
                <a:pt x="516336" y="331787"/>
                <a:pt x="387749" y="771525"/>
                <a:pt x="467124" y="904875"/>
              </a:cubicBezTo>
              <a:cubicBezTo>
                <a:pt x="546499" y="1038225"/>
                <a:pt x="536180" y="992981"/>
                <a:pt x="914799" y="981075"/>
              </a:cubicBezTo>
            </a:path>
          </a:pathLst>
        </a:custGeom>
        <a:noFill/>
        <a:ln w="19050">
          <a:solidFill>
            <a:srgbClr val="FF0000"/>
          </a:solidFill>
          <a:headEnd type="none" w="med" len="med"/>
          <a:tailEnd type="triangl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ID" sz="1100"/>
        </a:p>
      </xdr:txBody>
    </xdr:sp>
    <xdr:clientData/>
  </xdr:twoCellAnchor>
  <xdr:twoCellAnchor editAs="oneCell">
    <xdr:from>
      <xdr:col>0</xdr:col>
      <xdr:colOff>381000</xdr:colOff>
      <xdr:row>9</xdr:row>
      <xdr:rowOff>171450</xdr:rowOff>
    </xdr:from>
    <xdr:to>
      <xdr:col>5</xdr:col>
      <xdr:colOff>9900</xdr:colOff>
      <xdr:row>18</xdr:row>
      <xdr:rowOff>173074</xdr:rowOff>
    </xdr:to>
    <xdr:pic>
      <xdr:nvPicPr>
        <xdr:cNvPr id="5" name="Picture 4">
          <a:extLst>
            <a:ext uri="{FF2B5EF4-FFF2-40B4-BE49-F238E27FC236}">
              <a16:creationId xmlns:a16="http://schemas.microsoft.com/office/drawing/2014/main" xmlns="" id="{00000000-0008-0000-0800-000005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1000" y="1990725"/>
          <a:ext cx="2638800" cy="1773274"/>
        </a:xfrm>
        <a:prstGeom prst="rect">
          <a:avLst/>
        </a:prstGeom>
      </xdr:spPr>
    </xdr:pic>
    <xdr:clientData/>
  </xdr:twoCellAnchor>
  <xdr:twoCellAnchor>
    <xdr:from>
      <xdr:col>5</xdr:col>
      <xdr:colOff>47625</xdr:colOff>
      <xdr:row>9</xdr:row>
      <xdr:rowOff>180975</xdr:rowOff>
    </xdr:from>
    <xdr:to>
      <xdr:col>5</xdr:col>
      <xdr:colOff>370548</xdr:colOff>
      <xdr:row>15</xdr:row>
      <xdr:rowOff>123825</xdr:rowOff>
    </xdr:to>
    <xdr:sp macro="" textlink="">
      <xdr:nvSpPr>
        <xdr:cNvPr id="6" name="Freeform: Shape 5">
          <a:extLst>
            <a:ext uri="{FF2B5EF4-FFF2-40B4-BE49-F238E27FC236}">
              <a16:creationId xmlns:a16="http://schemas.microsoft.com/office/drawing/2014/main" xmlns="" id="{00000000-0008-0000-0800-000006000000}"/>
            </a:ext>
          </a:extLst>
        </xdr:cNvPr>
        <xdr:cNvSpPr/>
      </xdr:nvSpPr>
      <xdr:spPr>
        <a:xfrm>
          <a:off x="3057525" y="2000250"/>
          <a:ext cx="322923" cy="1085850"/>
        </a:xfrm>
        <a:custGeom>
          <a:avLst/>
          <a:gdLst>
            <a:gd name="connsiteX0" fmla="*/ 314325 w 337419"/>
            <a:gd name="connsiteY0" fmla="*/ 0 h 1085850"/>
            <a:gd name="connsiteX1" fmla="*/ 304800 w 337419"/>
            <a:gd name="connsiteY1" fmla="*/ 428625 h 1085850"/>
            <a:gd name="connsiteX2" fmla="*/ 0 w 337419"/>
            <a:gd name="connsiteY2" fmla="*/ 1085850 h 1085850"/>
            <a:gd name="connsiteX0" fmla="*/ 314325 w 322923"/>
            <a:gd name="connsiteY0" fmla="*/ 0 h 1085850"/>
            <a:gd name="connsiteX1" fmla="*/ 304800 w 322923"/>
            <a:gd name="connsiteY1" fmla="*/ 428625 h 1085850"/>
            <a:gd name="connsiteX2" fmla="*/ 276225 w 322923"/>
            <a:gd name="connsiteY2" fmla="*/ 990600 h 1085850"/>
            <a:gd name="connsiteX3" fmla="*/ 0 w 322923"/>
            <a:gd name="connsiteY3" fmla="*/ 1085850 h 1085850"/>
          </a:gdLst>
          <a:ahLst/>
          <a:cxnLst>
            <a:cxn ang="0">
              <a:pos x="connsiteX0" y="connsiteY0"/>
            </a:cxn>
            <a:cxn ang="0">
              <a:pos x="connsiteX1" y="connsiteY1"/>
            </a:cxn>
            <a:cxn ang="0">
              <a:pos x="connsiteX2" y="connsiteY2"/>
            </a:cxn>
            <a:cxn ang="0">
              <a:pos x="connsiteX3" y="connsiteY3"/>
            </a:cxn>
          </a:cxnLst>
          <a:rect l="l" t="t" r="r" b="b"/>
          <a:pathLst>
            <a:path w="322923" h="1085850">
              <a:moveTo>
                <a:pt x="314325" y="0"/>
              </a:moveTo>
              <a:cubicBezTo>
                <a:pt x="335756" y="123825"/>
                <a:pt x="311150" y="263525"/>
                <a:pt x="304800" y="428625"/>
              </a:cubicBezTo>
              <a:cubicBezTo>
                <a:pt x="298450" y="593725"/>
                <a:pt x="327025" y="881063"/>
                <a:pt x="276225" y="990600"/>
              </a:cubicBezTo>
              <a:cubicBezTo>
                <a:pt x="225425" y="1100137"/>
                <a:pt x="30162" y="1023938"/>
                <a:pt x="0" y="1085850"/>
              </a:cubicBezTo>
            </a:path>
          </a:pathLst>
        </a:custGeom>
        <a:noFill/>
        <a:ln w="19050">
          <a:solidFill>
            <a:srgbClr val="FF0000"/>
          </a:solidFill>
          <a:headEnd type="none" w="med" len="med"/>
          <a:tailEnd type="triangl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ID" sz="1100"/>
        </a:p>
      </xdr:txBody>
    </xdr:sp>
    <xdr:clientData/>
  </xdr:twoCellAnchor>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942975</xdr:colOff>
          <xdr:row>23</xdr:row>
          <xdr:rowOff>28575</xdr:rowOff>
        </xdr:from>
        <xdr:to>
          <xdr:col>1</xdr:col>
          <xdr:colOff>1390650</xdr:colOff>
          <xdr:row>23</xdr:row>
          <xdr:rowOff>171450</xdr:rowOff>
        </xdr:to>
        <xdr:sp macro="" textlink="">
          <xdr:nvSpPr>
            <xdr:cNvPr id="17409" name="Scroll Bar 1" hidden="1">
              <a:extLst>
                <a:ext uri="{63B3BB69-23CF-44E3-9099-C40C66FF867C}">
                  <a14:compatExt spid="_x0000_s17409"/>
                </a:ext>
                <a:ext uri="{FF2B5EF4-FFF2-40B4-BE49-F238E27FC236}">
                  <a16:creationId xmlns:a16="http://schemas.microsoft.com/office/drawing/2014/main" xmlns="" id="{00000000-0008-0000-0900-0000014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1076325</xdr:colOff>
          <xdr:row>3</xdr:row>
          <xdr:rowOff>19050</xdr:rowOff>
        </xdr:from>
        <xdr:to>
          <xdr:col>1</xdr:col>
          <xdr:colOff>1562100</xdr:colOff>
          <xdr:row>3</xdr:row>
          <xdr:rowOff>180975</xdr:rowOff>
        </xdr:to>
        <xdr:sp macro="" textlink="">
          <xdr:nvSpPr>
            <xdr:cNvPr id="17411" name="Scroll Bar 3" hidden="1">
              <a:extLst>
                <a:ext uri="{63B3BB69-23CF-44E3-9099-C40C66FF867C}">
                  <a14:compatExt spid="_x0000_s17411"/>
                </a:ext>
                <a:ext uri="{FF2B5EF4-FFF2-40B4-BE49-F238E27FC236}">
                  <a16:creationId xmlns:a16="http://schemas.microsoft.com/office/drawing/2014/main" xmlns="" id="{00000000-0008-0000-0900-0000034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xdr:from>
      <xdr:col>7</xdr:col>
      <xdr:colOff>152400</xdr:colOff>
      <xdr:row>6</xdr:row>
      <xdr:rowOff>19050</xdr:rowOff>
    </xdr:from>
    <xdr:to>
      <xdr:col>7</xdr:col>
      <xdr:colOff>400050</xdr:colOff>
      <xdr:row>10</xdr:row>
      <xdr:rowOff>152400</xdr:rowOff>
    </xdr:to>
    <xdr:sp macro="" textlink="">
      <xdr:nvSpPr>
        <xdr:cNvPr id="2" name="Arrow: Right 1">
          <a:extLst>
            <a:ext uri="{FF2B5EF4-FFF2-40B4-BE49-F238E27FC236}">
              <a16:creationId xmlns:a16="http://schemas.microsoft.com/office/drawing/2014/main" xmlns="" id="{00000000-0008-0000-0900-000002000000}"/>
            </a:ext>
          </a:extLst>
        </xdr:cNvPr>
        <xdr:cNvSpPr/>
      </xdr:nvSpPr>
      <xdr:spPr>
        <a:xfrm>
          <a:off x="4724400" y="1200150"/>
          <a:ext cx="247650" cy="895350"/>
        </a:xfrm>
        <a:prstGeom prst="rightArrow">
          <a:avLst/>
        </a:prstGeom>
      </xdr:spPr>
      <xdr:style>
        <a:lnRef idx="0">
          <a:schemeClr val="accent2"/>
        </a:lnRef>
        <a:fillRef idx="3">
          <a:schemeClr val="accent2"/>
        </a:fillRef>
        <a:effectRef idx="3">
          <a:schemeClr val="accent2"/>
        </a:effectRef>
        <a:fontRef idx="minor">
          <a:schemeClr val="lt1"/>
        </a:fontRef>
      </xdr:style>
      <xdr:txBody>
        <a:bodyPr vertOverflow="clip" horzOverflow="clip" rtlCol="0" anchor="t"/>
        <a:lstStyle/>
        <a:p>
          <a:pPr algn="l"/>
          <a:endParaRPr lang="en-ID"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ANIMATE\SECURE\Production\2D_REPNew2.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UKU1/150FUNGSI/specialized%20lookup%20exampl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BUKU1\150FUNGSI\specialized%20lookup%20examp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T"/>
      <sheetName val="PRODUCTION REPORTS"/>
      <sheetName val="MASTER"/>
      <sheetName val="ANIMATION ONLY"/>
      <sheetName val="CONCEP-STREET"/>
      <sheetName val="ANIMATION COST FORECAST"/>
      <sheetName val="WEEKLY"/>
      <sheetName val="Sheet1"/>
      <sheetName val="EXTERNAL ANIMATION"/>
      <sheetName val="LMA"/>
    </sheetNames>
    <sheetDataSet>
      <sheetData sheetId="0" refreshError="1"/>
      <sheetData sheetId="1" refreshError="1"/>
      <sheetData sheetId="2" refreshError="1">
        <row r="18">
          <cell r="N18" t="str">
            <v>ENGINEERING</v>
          </cell>
          <cell r="Y18" t="str">
            <v>WK Count</v>
          </cell>
          <cell r="Z18" t="str">
            <v>Total Days</v>
          </cell>
        </row>
        <row r="20">
          <cell r="A20" t="str">
            <v>PREP</v>
          </cell>
          <cell r="F20" t="str">
            <v>ANIMATION</v>
          </cell>
          <cell r="I20" t="str">
            <v>INK &amp; PAINT</v>
          </cell>
          <cell r="L20" t="str">
            <v>ALPHA</v>
          </cell>
          <cell r="N20" t="str">
            <v>BETA</v>
          </cell>
          <cell r="P20" t="str">
            <v>RTM</v>
          </cell>
          <cell r="Y20">
            <v>11</v>
          </cell>
          <cell r="Z20">
            <v>77</v>
          </cell>
        </row>
        <row r="31">
          <cell r="A31" t="str">
            <v>Wks</v>
          </cell>
          <cell r="B31" t="str">
            <v>Days</v>
          </cell>
          <cell r="F31" t="str">
            <v>Wks</v>
          </cell>
          <cell r="G31" t="str">
            <v>Days</v>
          </cell>
          <cell r="H31" t="str">
            <v>Frames</v>
          </cell>
          <cell r="I31" t="str">
            <v>Wks</v>
          </cell>
          <cell r="J31" t="str">
            <v>Days</v>
          </cell>
          <cell r="Y31">
            <v>16</v>
          </cell>
          <cell r="Z31">
            <v>110</v>
          </cell>
        </row>
        <row r="32">
          <cell r="A32">
            <v>9</v>
          </cell>
          <cell r="B32">
            <v>77</v>
          </cell>
          <cell r="F32">
            <v>10</v>
          </cell>
          <cell r="G32">
            <v>110</v>
          </cell>
          <cell r="H32">
            <v>4500</v>
          </cell>
          <cell r="I32">
            <v>5</v>
          </cell>
          <cell r="J32">
            <v>49</v>
          </cell>
          <cell r="K32">
            <v>21</v>
          </cell>
          <cell r="M32">
            <v>29</v>
          </cell>
          <cell r="O32">
            <v>29</v>
          </cell>
          <cell r="Q32">
            <v>29</v>
          </cell>
          <cell r="Y32">
            <v>7</v>
          </cell>
          <cell r="Z32">
            <v>49</v>
          </cell>
        </row>
        <row r="45">
          <cell r="Y45">
            <v>154</v>
          </cell>
          <cell r="Z45">
            <v>35</v>
          </cell>
        </row>
        <row r="49">
          <cell r="N49" t="str">
            <v>ENGINEERING</v>
          </cell>
          <cell r="Y49" t="str">
            <v>WK Count</v>
          </cell>
          <cell r="Z49" t="str">
            <v>Total Days</v>
          </cell>
        </row>
        <row r="53">
          <cell r="A53" t="str">
            <v>PREP</v>
          </cell>
          <cell r="F53" t="str">
            <v>ANIMATION</v>
          </cell>
          <cell r="I53" t="str">
            <v>INK &amp; PAINT</v>
          </cell>
          <cell r="L53" t="str">
            <v>ALPHA</v>
          </cell>
          <cell r="N53" t="str">
            <v>BETA</v>
          </cell>
          <cell r="P53" t="str">
            <v>RTM</v>
          </cell>
          <cell r="Y53">
            <v>22</v>
          </cell>
          <cell r="Z53">
            <v>154</v>
          </cell>
        </row>
        <row r="64">
          <cell r="A64" t="str">
            <v>Wks</v>
          </cell>
          <cell r="B64" t="str">
            <v>Days</v>
          </cell>
          <cell r="F64" t="str">
            <v>Wks</v>
          </cell>
          <cell r="G64" t="str">
            <v>Days</v>
          </cell>
          <cell r="H64" t="str">
            <v>Frames</v>
          </cell>
          <cell r="I64" t="str">
            <v>Wks</v>
          </cell>
          <cell r="J64" t="str">
            <v>Days</v>
          </cell>
          <cell r="Y64">
            <v>16</v>
          </cell>
          <cell r="Z64">
            <v>76.666666666666671</v>
          </cell>
        </row>
        <row r="65">
          <cell r="A65">
            <v>20</v>
          </cell>
          <cell r="B65">
            <v>154</v>
          </cell>
          <cell r="F65">
            <v>6.666666666666667</v>
          </cell>
          <cell r="G65">
            <v>76.666666666666671</v>
          </cell>
          <cell r="H65">
            <v>3000</v>
          </cell>
          <cell r="I65">
            <v>3.3333333333333335</v>
          </cell>
          <cell r="J65">
            <v>37.333333333333336</v>
          </cell>
          <cell r="K65">
            <v>21</v>
          </cell>
          <cell r="M65">
            <v>29</v>
          </cell>
          <cell r="O65">
            <v>29</v>
          </cell>
          <cell r="Q65">
            <v>29</v>
          </cell>
          <cell r="Y65">
            <v>9</v>
          </cell>
          <cell r="Z65">
            <v>37.333333333333336</v>
          </cell>
        </row>
        <row r="93">
          <cell r="Y93">
            <v>154</v>
          </cell>
          <cell r="Z93">
            <v>23.333333333333336</v>
          </cell>
        </row>
        <row r="94">
          <cell r="Y94">
            <v>154</v>
          </cell>
          <cell r="Z94">
            <v>23.333333333333336</v>
          </cell>
        </row>
        <row r="97">
          <cell r="N97" t="str">
            <v>ENGINEERING</v>
          </cell>
          <cell r="Y97" t="str">
            <v>WK Count</v>
          </cell>
          <cell r="Z97" t="str">
            <v>Total Days</v>
          </cell>
        </row>
        <row r="98">
          <cell r="N98" t="str">
            <v>ENGINEERING</v>
          </cell>
          <cell r="R98" t="str">
            <v>MULAN STORY STUDIO</v>
          </cell>
          <cell r="V98" t="str">
            <v xml:space="preserve">START </v>
          </cell>
          <cell r="W98" t="str">
            <v>FRAMES</v>
          </cell>
          <cell r="X98">
            <v>5100</v>
          </cell>
          <cell r="Y98" t="str">
            <v>WK Count</v>
          </cell>
          <cell r="Z98" t="str">
            <v>Total Days</v>
          </cell>
          <cell r="AA98">
            <v>0</v>
          </cell>
          <cell r="AB98">
            <v>0</v>
          </cell>
          <cell r="AC98">
            <v>0</v>
          </cell>
          <cell r="AD98">
            <v>0</v>
          </cell>
          <cell r="AE98">
            <v>0</v>
          </cell>
          <cell r="AF98">
            <v>0</v>
          </cell>
          <cell r="AG98">
            <v>0</v>
          </cell>
          <cell r="AH98">
            <v>0</v>
          </cell>
          <cell r="AI98">
            <v>0</v>
          </cell>
          <cell r="AJ98">
            <v>0</v>
          </cell>
          <cell r="AK98">
            <v>0</v>
          </cell>
          <cell r="AL98">
            <v>0</v>
          </cell>
          <cell r="AM98">
            <v>35639</v>
          </cell>
          <cell r="AN98">
            <v>35646</v>
          </cell>
          <cell r="AO98">
            <v>35653</v>
          </cell>
          <cell r="AP98">
            <v>35660</v>
          </cell>
          <cell r="AQ98">
            <v>35667</v>
          </cell>
          <cell r="AR98">
            <v>35674</v>
          </cell>
          <cell r="AS98">
            <v>35681</v>
          </cell>
          <cell r="AT98">
            <v>35688</v>
          </cell>
          <cell r="AU98">
            <v>35695</v>
          </cell>
          <cell r="AV98">
            <v>35702</v>
          </cell>
          <cell r="AW98">
            <v>35709</v>
          </cell>
          <cell r="AX98">
            <v>35716</v>
          </cell>
          <cell r="AY98">
            <v>35723</v>
          </cell>
          <cell r="AZ98">
            <v>35730</v>
          </cell>
          <cell r="BA98">
            <v>0</v>
          </cell>
          <cell r="BB98">
            <v>0</v>
          </cell>
          <cell r="BC98">
            <v>0</v>
          </cell>
          <cell r="BD98">
            <v>0</v>
          </cell>
          <cell r="BE98">
            <v>0</v>
          </cell>
          <cell r="BF98">
            <v>0</v>
          </cell>
          <cell r="BG98">
            <v>0</v>
          </cell>
          <cell r="BH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0</v>
          </cell>
          <cell r="CR98">
            <v>0</v>
          </cell>
          <cell r="CS98">
            <v>0</v>
          </cell>
          <cell r="CT98">
            <v>0</v>
          </cell>
          <cell r="CU98">
            <v>0</v>
          </cell>
          <cell r="CV98">
            <v>0</v>
          </cell>
          <cell r="CW98">
            <v>0</v>
          </cell>
          <cell r="CX98">
            <v>0</v>
          </cell>
          <cell r="CY98">
            <v>0</v>
          </cell>
          <cell r="CZ98">
            <v>0</v>
          </cell>
          <cell r="DA98">
            <v>0</v>
          </cell>
          <cell r="DB98">
            <v>0</v>
          </cell>
          <cell r="DC98">
            <v>0</v>
          </cell>
          <cell r="DD98">
            <v>0</v>
          </cell>
          <cell r="DE98">
            <v>0</v>
          </cell>
          <cell r="DF98">
            <v>0</v>
          </cell>
          <cell r="DG98">
            <v>0</v>
          </cell>
          <cell r="DH98">
            <v>0</v>
          </cell>
          <cell r="DI98">
            <v>0</v>
          </cell>
          <cell r="DJ98">
            <v>0</v>
          </cell>
          <cell r="DK98">
            <v>0</v>
          </cell>
          <cell r="DL98">
            <v>0</v>
          </cell>
          <cell r="DM98">
            <v>0</v>
          </cell>
          <cell r="DN98">
            <v>0</v>
          </cell>
          <cell r="DO98">
            <v>0</v>
          </cell>
          <cell r="DP98">
            <v>0</v>
          </cell>
          <cell r="DQ98">
            <v>0</v>
          </cell>
          <cell r="DR98">
            <v>0</v>
          </cell>
          <cell r="DS98">
            <v>0</v>
          </cell>
          <cell r="DT98">
            <v>0</v>
          </cell>
          <cell r="DU98">
            <v>0</v>
          </cell>
          <cell r="DV98">
            <v>0</v>
          </cell>
          <cell r="DW98">
            <v>0</v>
          </cell>
          <cell r="DX98">
            <v>0</v>
          </cell>
          <cell r="DY98">
            <v>0</v>
          </cell>
          <cell r="DZ98">
            <v>0</v>
          </cell>
          <cell r="EA98">
            <v>0</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row>
        <row r="99">
          <cell r="A99" t="str">
            <v>PREP</v>
          </cell>
          <cell r="F99" t="str">
            <v>ANIMATION</v>
          </cell>
          <cell r="I99" t="str">
            <v>INK &amp; PAINT</v>
          </cell>
          <cell r="L99" t="str">
            <v>ALPHA</v>
          </cell>
          <cell r="N99" t="str">
            <v>BETA</v>
          </cell>
          <cell r="P99" t="str">
            <v>RTM</v>
          </cell>
          <cell r="R99" t="str">
            <v>STREET</v>
          </cell>
          <cell r="T99" t="str">
            <v>Prep Projection</v>
          </cell>
          <cell r="V99" t="str">
            <v xml:space="preserve">START </v>
          </cell>
          <cell r="W99" t="str">
            <v>END</v>
          </cell>
          <cell r="X99">
            <v>500</v>
          </cell>
          <cell r="Y99">
            <v>14</v>
          </cell>
          <cell r="Z99">
            <v>94.5</v>
          </cell>
          <cell r="AA99">
            <v>0</v>
          </cell>
          <cell r="AB99">
            <v>0</v>
          </cell>
          <cell r="AC99">
            <v>0</v>
          </cell>
          <cell r="AD99">
            <v>0</v>
          </cell>
          <cell r="AE99">
            <v>0</v>
          </cell>
          <cell r="AF99">
            <v>0</v>
          </cell>
          <cell r="AG99">
            <v>0</v>
          </cell>
          <cell r="AH99">
            <v>0</v>
          </cell>
          <cell r="AI99">
            <v>0</v>
          </cell>
          <cell r="AJ99">
            <v>0</v>
          </cell>
          <cell r="AK99">
            <v>0</v>
          </cell>
          <cell r="AL99">
            <v>0</v>
          </cell>
          <cell r="AM99">
            <v>35639</v>
          </cell>
          <cell r="AN99">
            <v>35646</v>
          </cell>
          <cell r="AO99">
            <v>35653</v>
          </cell>
          <cell r="AP99">
            <v>35660</v>
          </cell>
          <cell r="AQ99">
            <v>35667</v>
          </cell>
          <cell r="AR99">
            <v>35674</v>
          </cell>
          <cell r="AS99">
            <v>35681</v>
          </cell>
          <cell r="AT99">
            <v>35688</v>
          </cell>
          <cell r="AU99">
            <v>35695</v>
          </cell>
          <cell r="AV99">
            <v>35702</v>
          </cell>
          <cell r="AW99">
            <v>35709</v>
          </cell>
          <cell r="AX99">
            <v>35716</v>
          </cell>
          <cell r="AY99">
            <v>0</v>
          </cell>
          <cell r="AZ99">
            <v>0</v>
          </cell>
          <cell r="BA99">
            <v>0</v>
          </cell>
          <cell r="BB99">
            <v>0</v>
          </cell>
          <cell r="BC99">
            <v>0</v>
          </cell>
          <cell r="BD99">
            <v>0</v>
          </cell>
          <cell r="BE99">
            <v>0</v>
          </cell>
          <cell r="BF99">
            <v>0</v>
          </cell>
          <cell r="BG99">
            <v>0</v>
          </cell>
          <cell r="BH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0</v>
          </cell>
          <cell r="CR99">
            <v>0</v>
          </cell>
          <cell r="CS99">
            <v>0</v>
          </cell>
          <cell r="CT99">
            <v>0</v>
          </cell>
          <cell r="CU99">
            <v>0</v>
          </cell>
          <cell r="CV99">
            <v>0</v>
          </cell>
          <cell r="CW99">
            <v>0</v>
          </cell>
          <cell r="CX99">
            <v>0</v>
          </cell>
          <cell r="CY99">
            <v>0</v>
          </cell>
          <cell r="CZ99">
            <v>0</v>
          </cell>
          <cell r="DA99">
            <v>0</v>
          </cell>
          <cell r="DB99">
            <v>0</v>
          </cell>
          <cell r="DC99">
            <v>0</v>
          </cell>
          <cell r="DD99">
            <v>0</v>
          </cell>
          <cell r="DE99">
            <v>0</v>
          </cell>
          <cell r="DF99">
            <v>0</v>
          </cell>
          <cell r="DG99">
            <v>0</v>
          </cell>
          <cell r="DH99">
            <v>0</v>
          </cell>
          <cell r="DI99">
            <v>0</v>
          </cell>
          <cell r="DJ99">
            <v>0</v>
          </cell>
          <cell r="DK99">
            <v>0</v>
          </cell>
          <cell r="DL99">
            <v>0</v>
          </cell>
          <cell r="DM99">
            <v>0</v>
          </cell>
          <cell r="DN99">
            <v>0</v>
          </cell>
          <cell r="DO99">
            <v>0</v>
          </cell>
          <cell r="DP99">
            <v>0</v>
          </cell>
          <cell r="DQ99">
            <v>0</v>
          </cell>
          <cell r="DR99">
            <v>0</v>
          </cell>
          <cell r="DS99">
            <v>0</v>
          </cell>
          <cell r="DT99">
            <v>0</v>
          </cell>
          <cell r="DU99">
            <v>0</v>
          </cell>
          <cell r="DV99">
            <v>0</v>
          </cell>
          <cell r="DW99">
            <v>0</v>
          </cell>
          <cell r="DX99">
            <v>0</v>
          </cell>
          <cell r="DY99">
            <v>0</v>
          </cell>
          <cell r="DZ99">
            <v>0</v>
          </cell>
          <cell r="EA99">
            <v>0</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row>
        <row r="100">
          <cell r="A100" t="str">
            <v>PREP</v>
          </cell>
          <cell r="F100" t="str">
            <v>ANIMATION</v>
          </cell>
          <cell r="I100" t="str">
            <v>INK &amp; PAINT</v>
          </cell>
          <cell r="L100" t="str">
            <v>ALPHA</v>
          </cell>
          <cell r="N100" t="str">
            <v>BETA</v>
          </cell>
          <cell r="P100" t="str">
            <v>RTM</v>
          </cell>
          <cell r="R100" t="str">
            <v>STREET</v>
          </cell>
          <cell r="S100" t="str">
            <v>PRODUCTION TO DATE</v>
          </cell>
          <cell r="T100" t="str">
            <v>Prep Projection</v>
          </cell>
          <cell r="V100">
            <v>35636</v>
          </cell>
          <cell r="W100">
            <v>35721.4</v>
          </cell>
          <cell r="X100">
            <v>500</v>
          </cell>
          <cell r="Y100">
            <v>12</v>
          </cell>
          <cell r="Z100">
            <v>85.399999999999991</v>
          </cell>
          <cell r="AA100">
            <v>0</v>
          </cell>
          <cell r="AB100">
            <v>0</v>
          </cell>
          <cell r="AC100">
            <v>0</v>
          </cell>
          <cell r="AD100">
            <v>0</v>
          </cell>
          <cell r="AE100">
            <v>0</v>
          </cell>
          <cell r="AF100">
            <v>0</v>
          </cell>
          <cell r="AG100">
            <v>0</v>
          </cell>
          <cell r="AH100">
            <v>0</v>
          </cell>
          <cell r="AI100">
            <v>0</v>
          </cell>
          <cell r="AJ100">
            <v>0</v>
          </cell>
          <cell r="AK100">
            <v>0</v>
          </cell>
          <cell r="AL100">
            <v>0</v>
          </cell>
          <cell r="AM100">
            <v>125</v>
          </cell>
          <cell r="AN100">
            <v>250</v>
          </cell>
          <cell r="AO100">
            <v>375</v>
          </cell>
          <cell r="AP100">
            <v>500</v>
          </cell>
          <cell r="AQ100">
            <v>500</v>
          </cell>
          <cell r="AR100">
            <v>500</v>
          </cell>
          <cell r="AS100">
            <v>500</v>
          </cell>
          <cell r="AT100">
            <v>500</v>
          </cell>
          <cell r="AU100">
            <v>500</v>
          </cell>
          <cell r="AV100">
            <v>500</v>
          </cell>
          <cell r="AW100">
            <v>500</v>
          </cell>
          <cell r="AX100">
            <v>500</v>
          </cell>
          <cell r="AY100">
            <v>0</v>
          </cell>
          <cell r="AZ100">
            <v>0</v>
          </cell>
          <cell r="BA100">
            <v>0</v>
          </cell>
          <cell r="BB100">
            <v>0</v>
          </cell>
          <cell r="BC100">
            <v>0</v>
          </cell>
          <cell r="BD100">
            <v>0</v>
          </cell>
          <cell r="BE100">
            <v>0</v>
          </cell>
          <cell r="BF100">
            <v>0</v>
          </cell>
          <cell r="BG100">
            <v>0</v>
          </cell>
          <cell r="BH100">
            <v>0</v>
          </cell>
          <cell r="BJ100">
            <v>0</v>
          </cell>
          <cell r="BK100">
            <v>0</v>
          </cell>
          <cell r="BL100">
            <v>0</v>
          </cell>
          <cell r="BM100">
            <v>0</v>
          </cell>
          <cell r="BN100">
            <v>0</v>
          </cell>
          <cell r="BO100">
            <v>0</v>
          </cell>
          <cell r="BP100">
            <v>0</v>
          </cell>
          <cell r="BQ100">
            <v>0</v>
          </cell>
          <cell r="BR100">
            <v>0</v>
          </cell>
          <cell r="BS100">
            <v>0</v>
          </cell>
          <cell r="BT100">
            <v>0</v>
          </cell>
          <cell r="BU100">
            <v>0</v>
          </cell>
          <cell r="BV100">
            <v>0</v>
          </cell>
          <cell r="BW100">
            <v>0</v>
          </cell>
          <cell r="BX100">
            <v>0</v>
          </cell>
          <cell r="BY100">
            <v>0</v>
          </cell>
          <cell r="BZ100">
            <v>0</v>
          </cell>
          <cell r="CA100">
            <v>0</v>
          </cell>
          <cell r="CB100">
            <v>0</v>
          </cell>
          <cell r="CC100">
            <v>0</v>
          </cell>
          <cell r="CD100">
            <v>0</v>
          </cell>
          <cell r="CE100">
            <v>0</v>
          </cell>
          <cell r="CF100">
            <v>0</v>
          </cell>
          <cell r="CG100">
            <v>0</v>
          </cell>
          <cell r="CH100">
            <v>0</v>
          </cell>
          <cell r="CI100">
            <v>0</v>
          </cell>
          <cell r="CJ100">
            <v>0</v>
          </cell>
          <cell r="CK100">
            <v>0</v>
          </cell>
          <cell r="CL100">
            <v>0</v>
          </cell>
          <cell r="CM100">
            <v>0</v>
          </cell>
          <cell r="CN100">
            <v>0</v>
          </cell>
          <cell r="CO100">
            <v>0</v>
          </cell>
          <cell r="CP100">
            <v>0</v>
          </cell>
          <cell r="CQ100">
            <v>0</v>
          </cell>
          <cell r="CR100">
            <v>0</v>
          </cell>
          <cell r="CS100">
            <v>0</v>
          </cell>
          <cell r="CT100">
            <v>0</v>
          </cell>
          <cell r="CU100">
            <v>0</v>
          </cell>
          <cell r="CV100">
            <v>0</v>
          </cell>
          <cell r="CW100">
            <v>0</v>
          </cell>
          <cell r="CX100">
            <v>0</v>
          </cell>
          <cell r="CY100">
            <v>0</v>
          </cell>
          <cell r="CZ100">
            <v>0</v>
          </cell>
          <cell r="DA100">
            <v>0</v>
          </cell>
          <cell r="DB100">
            <v>0</v>
          </cell>
          <cell r="DC100">
            <v>0</v>
          </cell>
          <cell r="DD100">
            <v>0</v>
          </cell>
          <cell r="DE100">
            <v>0</v>
          </cell>
          <cell r="DF100">
            <v>0</v>
          </cell>
          <cell r="DG100">
            <v>0</v>
          </cell>
          <cell r="DH100">
            <v>0</v>
          </cell>
          <cell r="DI100">
            <v>0</v>
          </cell>
          <cell r="DJ100">
            <v>0</v>
          </cell>
          <cell r="DK100">
            <v>0</v>
          </cell>
          <cell r="DL100">
            <v>0</v>
          </cell>
          <cell r="DM100">
            <v>0</v>
          </cell>
          <cell r="DN100">
            <v>0</v>
          </cell>
          <cell r="DO100">
            <v>0</v>
          </cell>
          <cell r="DP100">
            <v>0</v>
          </cell>
          <cell r="DQ100">
            <v>0</v>
          </cell>
          <cell r="DR100">
            <v>0</v>
          </cell>
          <cell r="DS100">
            <v>0</v>
          </cell>
          <cell r="DT100">
            <v>0</v>
          </cell>
          <cell r="DU100">
            <v>0</v>
          </cell>
          <cell r="DV100">
            <v>0</v>
          </cell>
          <cell r="DW100">
            <v>0</v>
          </cell>
          <cell r="DX100">
            <v>0</v>
          </cell>
          <cell r="DY100">
            <v>0</v>
          </cell>
          <cell r="DZ100">
            <v>0</v>
          </cell>
          <cell r="EA100">
            <v>0</v>
          </cell>
          <cell r="EB100">
            <v>0</v>
          </cell>
          <cell r="EC100">
            <v>0</v>
          </cell>
          <cell r="ED100">
            <v>0</v>
          </cell>
          <cell r="EE100">
            <v>0</v>
          </cell>
          <cell r="EF100">
            <v>0</v>
          </cell>
          <cell r="EG100">
            <v>0</v>
          </cell>
          <cell r="EH100">
            <v>0</v>
          </cell>
          <cell r="EI100">
            <v>0</v>
          </cell>
          <cell r="EJ100">
            <v>0</v>
          </cell>
          <cell r="EK100">
            <v>0</v>
          </cell>
          <cell r="EL100">
            <v>0</v>
          </cell>
          <cell r="EM100">
            <v>0</v>
          </cell>
          <cell r="EN100">
            <v>0</v>
          </cell>
          <cell r="EO100">
            <v>0</v>
          </cell>
          <cell r="EP100">
            <v>0</v>
          </cell>
          <cell r="EQ100">
            <v>0</v>
          </cell>
          <cell r="ER100">
            <v>0</v>
          </cell>
          <cell r="ES100">
            <v>0</v>
          </cell>
          <cell r="ET100">
            <v>0</v>
          </cell>
          <cell r="EU100">
            <v>0</v>
          </cell>
          <cell r="EV100">
            <v>0</v>
          </cell>
        </row>
        <row r="101">
          <cell r="S101" t="str">
            <v>PRODUCTION TO DATE</v>
          </cell>
          <cell r="AS101" t="str">
            <v>WK 1</v>
          </cell>
          <cell r="AT101" t="str">
            <v>WK 2</v>
          </cell>
          <cell r="AU101" t="str">
            <v>WK 3</v>
          </cell>
          <cell r="AV101" t="str">
            <v>WK 4</v>
          </cell>
          <cell r="AW101" t="str">
            <v>WK 5</v>
          </cell>
          <cell r="AX101" t="str">
            <v>WK 6</v>
          </cell>
          <cell r="AY101" t="str">
            <v>WK 7</v>
          </cell>
          <cell r="AZ101" t="str">
            <v>WK 8</v>
          </cell>
          <cell r="BA101" t="str">
            <v>WK 9</v>
          </cell>
          <cell r="BB101" t="str">
            <v>WK 10</v>
          </cell>
          <cell r="BC101" t="str">
            <v>WK 11</v>
          </cell>
          <cell r="BD101" t="str">
            <v>WK 12</v>
          </cell>
          <cell r="BE101" t="str">
            <v>WK 13</v>
          </cell>
        </row>
        <row r="102">
          <cell r="T102" t="str">
            <v>Scenes Issued</v>
          </cell>
          <cell r="U102">
            <v>0.87008695652173917</v>
          </cell>
          <cell r="V102">
            <v>5003</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1700</v>
          </cell>
          <cell r="AT102">
            <v>0</v>
          </cell>
          <cell r="AU102">
            <v>568</v>
          </cell>
          <cell r="AV102">
            <v>0</v>
          </cell>
          <cell r="AW102">
            <v>262</v>
          </cell>
          <cell r="AX102">
            <v>864</v>
          </cell>
          <cell r="AY102">
            <v>486</v>
          </cell>
          <cell r="AZ102">
            <v>347</v>
          </cell>
          <cell r="BA102">
            <v>0</v>
          </cell>
          <cell r="BB102">
            <v>666</v>
          </cell>
          <cell r="BC102">
            <v>110</v>
          </cell>
          <cell r="BD102">
            <v>0</v>
          </cell>
          <cell r="BE102">
            <v>0</v>
          </cell>
        </row>
        <row r="103">
          <cell r="T103" t="str">
            <v>Scenes Issued</v>
          </cell>
          <cell r="U103">
            <v>0.98098039215686272</v>
          </cell>
          <cell r="V103">
            <v>5003</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1700</v>
          </cell>
          <cell r="AT103">
            <v>0</v>
          </cell>
          <cell r="AU103">
            <v>568</v>
          </cell>
          <cell r="AV103">
            <v>0</v>
          </cell>
          <cell r="AW103">
            <v>262</v>
          </cell>
          <cell r="AX103">
            <v>864</v>
          </cell>
          <cell r="AY103">
            <v>486</v>
          </cell>
          <cell r="AZ103">
            <v>347</v>
          </cell>
          <cell r="BA103">
            <v>0</v>
          </cell>
          <cell r="BB103">
            <v>666</v>
          </cell>
          <cell r="BC103">
            <v>110</v>
          </cell>
          <cell r="BD103">
            <v>0</v>
          </cell>
          <cell r="BE103">
            <v>0</v>
          </cell>
        </row>
        <row r="104">
          <cell r="T104" t="str">
            <v>Into Rough</v>
          </cell>
          <cell r="U104">
            <v>0.87235294117647055</v>
          </cell>
          <cell r="V104">
            <v>4449</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60</v>
          </cell>
          <cell r="AV104">
            <v>170</v>
          </cell>
          <cell r="AW104">
            <v>527</v>
          </cell>
          <cell r="AX104">
            <v>115</v>
          </cell>
          <cell r="AY104">
            <v>0</v>
          </cell>
          <cell r="AZ104">
            <v>1019</v>
          </cell>
          <cell r="BA104">
            <v>0</v>
          </cell>
          <cell r="BB104">
            <v>593</v>
          </cell>
          <cell r="BC104">
            <v>1148</v>
          </cell>
          <cell r="BD104">
            <v>817</v>
          </cell>
          <cell r="BE104">
            <v>0</v>
          </cell>
        </row>
        <row r="105">
          <cell r="T105" t="str">
            <v>Rough Complete</v>
          </cell>
          <cell r="U105">
            <v>0.81803921568627447</v>
          </cell>
          <cell r="V105">
            <v>4172</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60</v>
          </cell>
          <cell r="AV105">
            <v>65</v>
          </cell>
          <cell r="AW105">
            <v>114</v>
          </cell>
          <cell r="AX105">
            <v>323</v>
          </cell>
          <cell r="AY105">
            <v>352</v>
          </cell>
          <cell r="AZ105">
            <v>121</v>
          </cell>
          <cell r="BA105">
            <v>0</v>
          </cell>
          <cell r="BB105">
            <v>1204</v>
          </cell>
          <cell r="BC105">
            <v>274</v>
          </cell>
          <cell r="BD105">
            <v>1139</v>
          </cell>
          <cell r="BE105">
            <v>520</v>
          </cell>
        </row>
        <row r="106">
          <cell r="T106" t="str">
            <v>Ruff Approved</v>
          </cell>
          <cell r="U106">
            <v>0.7415686274509804</v>
          </cell>
          <cell r="V106">
            <v>3782</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60</v>
          </cell>
          <cell r="AV106">
            <v>65</v>
          </cell>
          <cell r="AW106">
            <v>10</v>
          </cell>
          <cell r="AX106">
            <v>294</v>
          </cell>
          <cell r="AY106">
            <v>294</v>
          </cell>
          <cell r="AZ106">
            <v>157</v>
          </cell>
          <cell r="BA106">
            <v>0</v>
          </cell>
          <cell r="BB106">
            <v>1116</v>
          </cell>
          <cell r="BC106">
            <v>238</v>
          </cell>
          <cell r="BD106">
            <v>1077</v>
          </cell>
          <cell r="BE106">
            <v>471</v>
          </cell>
        </row>
        <row r="107">
          <cell r="T107" t="str">
            <v>Clean Complete</v>
          </cell>
          <cell r="U107">
            <v>0.50901960784313727</v>
          </cell>
          <cell r="V107">
            <v>2596</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3</v>
          </cell>
          <cell r="AV107">
            <v>64</v>
          </cell>
          <cell r="AW107">
            <v>2</v>
          </cell>
          <cell r="AX107">
            <v>18</v>
          </cell>
          <cell r="AY107">
            <v>167</v>
          </cell>
          <cell r="AZ107">
            <v>115</v>
          </cell>
          <cell r="BA107">
            <v>0</v>
          </cell>
          <cell r="BB107">
            <v>600</v>
          </cell>
          <cell r="BC107">
            <v>148</v>
          </cell>
          <cell r="BD107">
            <v>1126</v>
          </cell>
          <cell r="BE107">
            <v>353</v>
          </cell>
        </row>
        <row r="108">
          <cell r="T108" t="str">
            <v>Approved</v>
          </cell>
          <cell r="U108">
            <v>0.40490196078431373</v>
          </cell>
          <cell r="V108">
            <v>2065</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3</v>
          </cell>
          <cell r="AV108">
            <v>53</v>
          </cell>
          <cell r="AW108">
            <v>0</v>
          </cell>
          <cell r="AX108">
            <v>20</v>
          </cell>
          <cell r="AY108">
            <v>150</v>
          </cell>
          <cell r="AZ108">
            <v>188</v>
          </cell>
          <cell r="BA108">
            <v>0</v>
          </cell>
          <cell r="BB108">
            <v>577</v>
          </cell>
          <cell r="BC108">
            <v>486</v>
          </cell>
          <cell r="BD108">
            <v>297</v>
          </cell>
          <cell r="BE108">
            <v>291</v>
          </cell>
        </row>
        <row r="109">
          <cell r="T109" t="str">
            <v>Turned In</v>
          </cell>
          <cell r="U109">
            <v>0.26078431372549021</v>
          </cell>
          <cell r="V109">
            <v>1330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121</v>
          </cell>
          <cell r="BA109">
            <v>0</v>
          </cell>
          <cell r="BB109">
            <v>74</v>
          </cell>
          <cell r="BC109">
            <v>506</v>
          </cell>
          <cell r="BD109">
            <v>0</v>
          </cell>
          <cell r="BE109">
            <v>629</v>
          </cell>
        </row>
        <row r="110">
          <cell r="A110" t="str">
            <v>Wks</v>
          </cell>
          <cell r="B110" t="str">
            <v>Days</v>
          </cell>
          <cell r="F110" t="str">
            <v>Wks</v>
          </cell>
          <cell r="G110" t="str">
            <v>Days</v>
          </cell>
          <cell r="H110" t="str">
            <v>Frames</v>
          </cell>
          <cell r="I110" t="str">
            <v>Wks</v>
          </cell>
          <cell r="J110" t="str">
            <v>Days</v>
          </cell>
          <cell r="R110">
            <v>0</v>
          </cell>
          <cell r="T110" t="str">
            <v>Animation Projection</v>
          </cell>
          <cell r="V110">
            <v>35718</v>
          </cell>
          <cell r="W110">
            <v>35814</v>
          </cell>
          <cell r="X110">
            <v>750</v>
          </cell>
          <cell r="Y110">
            <v>11</v>
          </cell>
          <cell r="Z110">
            <v>83.666666666666671</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v>187.5</v>
          </cell>
          <cell r="BC110">
            <v>375</v>
          </cell>
          <cell r="BD110">
            <v>562.5</v>
          </cell>
          <cell r="BE110">
            <v>500</v>
          </cell>
          <cell r="BF110">
            <v>500</v>
          </cell>
          <cell r="BG110">
            <v>500</v>
          </cell>
          <cell r="BH110">
            <v>500</v>
          </cell>
          <cell r="BK110">
            <v>500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v>0</v>
          </cell>
          <cell r="CR110">
            <v>0</v>
          </cell>
          <cell r="CS110">
            <v>0</v>
          </cell>
          <cell r="CT110">
            <v>0</v>
          </cell>
          <cell r="CU110">
            <v>0</v>
          </cell>
          <cell r="CV110">
            <v>0</v>
          </cell>
          <cell r="CW110">
            <v>0</v>
          </cell>
          <cell r="CX110">
            <v>0</v>
          </cell>
          <cell r="CY110">
            <v>0</v>
          </cell>
          <cell r="CZ110">
            <v>0</v>
          </cell>
          <cell r="DA110">
            <v>0</v>
          </cell>
          <cell r="DB110">
            <v>0</v>
          </cell>
          <cell r="DC110">
            <v>0</v>
          </cell>
          <cell r="DD110">
            <v>0</v>
          </cell>
          <cell r="DE110">
            <v>0</v>
          </cell>
          <cell r="DF110">
            <v>0</v>
          </cell>
          <cell r="DG110">
            <v>0</v>
          </cell>
          <cell r="DH110">
            <v>0</v>
          </cell>
          <cell r="DI110">
            <v>0</v>
          </cell>
          <cell r="DJ110">
            <v>0</v>
          </cell>
          <cell r="DK110">
            <v>0</v>
          </cell>
          <cell r="DL110">
            <v>0</v>
          </cell>
          <cell r="DM110">
            <v>0</v>
          </cell>
          <cell r="DN110">
            <v>0</v>
          </cell>
          <cell r="DO110">
            <v>0</v>
          </cell>
          <cell r="DP110">
            <v>0</v>
          </cell>
          <cell r="DQ110">
            <v>0</v>
          </cell>
          <cell r="DR110">
            <v>0</v>
          </cell>
          <cell r="DS110">
            <v>0</v>
          </cell>
          <cell r="DT110">
            <v>0</v>
          </cell>
          <cell r="DU110">
            <v>0</v>
          </cell>
          <cell r="DV110">
            <v>0</v>
          </cell>
          <cell r="DW110">
            <v>0</v>
          </cell>
          <cell r="DX110">
            <v>0</v>
          </cell>
          <cell r="DY110">
            <v>0</v>
          </cell>
          <cell r="DZ110">
            <v>0</v>
          </cell>
          <cell r="EA110">
            <v>0</v>
          </cell>
          <cell r="EB110">
            <v>0</v>
          </cell>
          <cell r="EC110">
            <v>0</v>
          </cell>
          <cell r="ED110">
            <v>0</v>
          </cell>
          <cell r="EE110">
            <v>0</v>
          </cell>
          <cell r="EF110">
            <v>0</v>
          </cell>
          <cell r="EG110">
            <v>0</v>
          </cell>
          <cell r="EH110">
            <v>0</v>
          </cell>
          <cell r="EI110">
            <v>0</v>
          </cell>
          <cell r="EJ110">
            <v>0</v>
          </cell>
          <cell r="EK110">
            <v>0</v>
          </cell>
          <cell r="EL110">
            <v>0</v>
          </cell>
          <cell r="EM110">
            <v>0</v>
          </cell>
          <cell r="EN110">
            <v>0</v>
          </cell>
          <cell r="EO110">
            <v>0</v>
          </cell>
          <cell r="EP110">
            <v>0</v>
          </cell>
          <cell r="EQ110">
            <v>0</v>
          </cell>
          <cell r="ER110">
            <v>0</v>
          </cell>
          <cell r="ES110">
            <v>0</v>
          </cell>
          <cell r="ET110">
            <v>0</v>
          </cell>
          <cell r="EU110">
            <v>0</v>
          </cell>
          <cell r="EV110">
            <v>0</v>
          </cell>
        </row>
        <row r="111">
          <cell r="A111" t="str">
            <v>Wks</v>
          </cell>
          <cell r="B111" t="str">
            <v>Days</v>
          </cell>
          <cell r="F111" t="str">
            <v>Wks</v>
          </cell>
          <cell r="G111" t="str">
            <v>Days</v>
          </cell>
          <cell r="H111" t="str">
            <v>Frames</v>
          </cell>
          <cell r="I111" t="str">
            <v>Wks</v>
          </cell>
          <cell r="J111" t="str">
            <v>Days</v>
          </cell>
          <cell r="K111">
            <v>21</v>
          </cell>
          <cell r="M111">
            <v>29</v>
          </cell>
          <cell r="O111">
            <v>29</v>
          </cell>
          <cell r="Q111">
            <v>29</v>
          </cell>
          <cell r="R111">
            <v>0</v>
          </cell>
          <cell r="T111" t="str">
            <v>Animation Projection</v>
          </cell>
          <cell r="V111">
            <v>35718</v>
          </cell>
          <cell r="W111">
            <v>35814</v>
          </cell>
          <cell r="X111">
            <v>750</v>
          </cell>
          <cell r="Y111">
            <v>11</v>
          </cell>
          <cell r="Z111">
            <v>77.599999999999994</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v>187.5</v>
          </cell>
          <cell r="BC111">
            <v>375</v>
          </cell>
          <cell r="BD111">
            <v>562.5</v>
          </cell>
          <cell r="BE111">
            <v>500</v>
          </cell>
          <cell r="BF111">
            <v>500</v>
          </cell>
          <cell r="BG111">
            <v>500</v>
          </cell>
          <cell r="BH111">
            <v>500</v>
          </cell>
          <cell r="BK111">
            <v>500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v>0</v>
          </cell>
          <cell r="CR111">
            <v>0</v>
          </cell>
          <cell r="CS111">
            <v>0</v>
          </cell>
          <cell r="CT111">
            <v>0</v>
          </cell>
          <cell r="CU111">
            <v>0</v>
          </cell>
          <cell r="CV111">
            <v>0</v>
          </cell>
          <cell r="CW111">
            <v>0</v>
          </cell>
          <cell r="CX111">
            <v>0</v>
          </cell>
          <cell r="CY111">
            <v>0</v>
          </cell>
          <cell r="CZ111">
            <v>0</v>
          </cell>
          <cell r="DA111">
            <v>0</v>
          </cell>
          <cell r="DB111">
            <v>0</v>
          </cell>
          <cell r="DC111">
            <v>0</v>
          </cell>
          <cell r="DD111">
            <v>0</v>
          </cell>
          <cell r="DE111">
            <v>0</v>
          </cell>
          <cell r="DF111">
            <v>0</v>
          </cell>
          <cell r="DG111">
            <v>0</v>
          </cell>
          <cell r="DH111">
            <v>0</v>
          </cell>
          <cell r="DI111">
            <v>0</v>
          </cell>
          <cell r="DJ111">
            <v>0</v>
          </cell>
          <cell r="DK111">
            <v>0</v>
          </cell>
          <cell r="DL111">
            <v>0</v>
          </cell>
          <cell r="DM111">
            <v>0</v>
          </cell>
          <cell r="DN111">
            <v>0</v>
          </cell>
          <cell r="DO111">
            <v>0</v>
          </cell>
          <cell r="DP111">
            <v>0</v>
          </cell>
          <cell r="DQ111">
            <v>0</v>
          </cell>
          <cell r="DR111">
            <v>0</v>
          </cell>
          <cell r="DS111">
            <v>0</v>
          </cell>
          <cell r="DT111">
            <v>0</v>
          </cell>
          <cell r="DU111">
            <v>0</v>
          </cell>
          <cell r="DV111">
            <v>0</v>
          </cell>
          <cell r="DW111">
            <v>0</v>
          </cell>
          <cell r="DX111">
            <v>0</v>
          </cell>
          <cell r="DY111">
            <v>0</v>
          </cell>
          <cell r="DZ111">
            <v>0</v>
          </cell>
          <cell r="EA111">
            <v>0</v>
          </cell>
          <cell r="EB111">
            <v>0</v>
          </cell>
          <cell r="EC111">
            <v>0</v>
          </cell>
          <cell r="ED111">
            <v>0</v>
          </cell>
          <cell r="EE111">
            <v>0</v>
          </cell>
          <cell r="EF111">
            <v>0</v>
          </cell>
          <cell r="EG111">
            <v>0</v>
          </cell>
          <cell r="EH111">
            <v>0</v>
          </cell>
          <cell r="EI111">
            <v>0</v>
          </cell>
          <cell r="EJ111">
            <v>0</v>
          </cell>
          <cell r="EK111">
            <v>0</v>
          </cell>
          <cell r="EL111">
            <v>0</v>
          </cell>
          <cell r="EM111">
            <v>0</v>
          </cell>
          <cell r="EN111">
            <v>0</v>
          </cell>
          <cell r="EO111">
            <v>0</v>
          </cell>
          <cell r="EP111">
            <v>0</v>
          </cell>
          <cell r="EQ111">
            <v>0</v>
          </cell>
          <cell r="ER111">
            <v>0</v>
          </cell>
          <cell r="ES111">
            <v>0</v>
          </cell>
          <cell r="ET111">
            <v>0</v>
          </cell>
          <cell r="EU111">
            <v>0</v>
          </cell>
          <cell r="EV111">
            <v>0</v>
          </cell>
        </row>
        <row r="112">
          <cell r="A112">
            <v>10.199999999999999</v>
          </cell>
          <cell r="B112">
            <v>85.399999999999991</v>
          </cell>
          <cell r="F112">
            <v>6.8</v>
          </cell>
          <cell r="G112">
            <v>77.599999999999994</v>
          </cell>
          <cell r="H112">
            <v>5100</v>
          </cell>
          <cell r="I112">
            <v>5.666666666666667</v>
          </cell>
          <cell r="J112">
            <v>53.666666666666671</v>
          </cell>
          <cell r="K112">
            <v>21</v>
          </cell>
          <cell r="M112">
            <v>29</v>
          </cell>
          <cell r="O112">
            <v>29</v>
          </cell>
          <cell r="Q112">
            <v>29</v>
          </cell>
          <cell r="R112">
            <v>35961</v>
          </cell>
          <cell r="T112" t="str">
            <v>Ink &amp; Paint Projection</v>
          </cell>
          <cell r="V112">
            <v>35774.333333333336</v>
          </cell>
          <cell r="W112">
            <v>35828</v>
          </cell>
          <cell r="X112">
            <v>900</v>
          </cell>
          <cell r="Y112">
            <v>5</v>
          </cell>
          <cell r="Z112">
            <v>53.666666666666671</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v>0</v>
          </cell>
          <cell r="BC112">
            <v>0</v>
          </cell>
          <cell r="BD112">
            <v>0</v>
          </cell>
          <cell r="BE112">
            <v>0</v>
          </cell>
          <cell r="BF112">
            <v>0</v>
          </cell>
          <cell r="BG112">
            <v>225</v>
          </cell>
          <cell r="BH112">
            <v>450</v>
          </cell>
          <cell r="BK112">
            <v>900</v>
          </cell>
          <cell r="BL112">
            <v>900</v>
          </cell>
          <cell r="BM112">
            <v>900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v>0</v>
          </cell>
          <cell r="CR112">
            <v>0</v>
          </cell>
          <cell r="CS112">
            <v>0</v>
          </cell>
          <cell r="CT112">
            <v>0</v>
          </cell>
          <cell r="CU112">
            <v>0</v>
          </cell>
          <cell r="CV112">
            <v>0</v>
          </cell>
          <cell r="CW112">
            <v>0</v>
          </cell>
          <cell r="CX112">
            <v>0</v>
          </cell>
          <cell r="CY112">
            <v>0</v>
          </cell>
          <cell r="CZ112">
            <v>0</v>
          </cell>
          <cell r="DA112">
            <v>0</v>
          </cell>
          <cell r="DB112">
            <v>0</v>
          </cell>
          <cell r="DC112">
            <v>0</v>
          </cell>
          <cell r="DD112">
            <v>0</v>
          </cell>
          <cell r="DE112">
            <v>0</v>
          </cell>
          <cell r="DF112">
            <v>0</v>
          </cell>
          <cell r="DG112">
            <v>0</v>
          </cell>
          <cell r="DH112">
            <v>0</v>
          </cell>
          <cell r="DI112">
            <v>0</v>
          </cell>
          <cell r="DJ112">
            <v>0</v>
          </cell>
          <cell r="DK112">
            <v>0</v>
          </cell>
          <cell r="DL112">
            <v>0</v>
          </cell>
          <cell r="DM112">
            <v>0</v>
          </cell>
          <cell r="DN112">
            <v>0</v>
          </cell>
          <cell r="DO112">
            <v>0</v>
          </cell>
          <cell r="DP112">
            <v>0</v>
          </cell>
          <cell r="DQ112">
            <v>0</v>
          </cell>
          <cell r="DR112">
            <v>0</v>
          </cell>
          <cell r="DS112">
            <v>0</v>
          </cell>
          <cell r="DT112">
            <v>0</v>
          </cell>
          <cell r="DU112">
            <v>0</v>
          </cell>
          <cell r="DV112">
            <v>0</v>
          </cell>
          <cell r="DW112">
            <v>0</v>
          </cell>
          <cell r="DX112">
            <v>0</v>
          </cell>
          <cell r="DY112">
            <v>0</v>
          </cell>
          <cell r="DZ112">
            <v>0</v>
          </cell>
          <cell r="EA112">
            <v>0</v>
          </cell>
          <cell r="EB112">
            <v>0</v>
          </cell>
          <cell r="EC112">
            <v>0</v>
          </cell>
          <cell r="ED112">
            <v>0</v>
          </cell>
          <cell r="EE112">
            <v>0</v>
          </cell>
          <cell r="EF112">
            <v>0</v>
          </cell>
          <cell r="EG112">
            <v>0</v>
          </cell>
          <cell r="EH112">
            <v>0</v>
          </cell>
          <cell r="EI112">
            <v>0</v>
          </cell>
          <cell r="EJ112">
            <v>0</v>
          </cell>
          <cell r="EK112">
            <v>0</v>
          </cell>
          <cell r="EL112">
            <v>0</v>
          </cell>
          <cell r="EM112">
            <v>0</v>
          </cell>
          <cell r="EN112">
            <v>0</v>
          </cell>
          <cell r="EO112">
            <v>0</v>
          </cell>
          <cell r="EP112">
            <v>0</v>
          </cell>
          <cell r="EQ112">
            <v>0</v>
          </cell>
          <cell r="ER112">
            <v>0</v>
          </cell>
          <cell r="ES112">
            <v>0</v>
          </cell>
          <cell r="ET112">
            <v>0</v>
          </cell>
          <cell r="EU112">
            <v>0</v>
          </cell>
          <cell r="EV112">
            <v>0</v>
          </cell>
        </row>
        <row r="114">
          <cell r="T114" t="str">
            <v>BUDGET FORECAST</v>
          </cell>
          <cell r="W114">
            <v>153000</v>
          </cell>
          <cell r="X114">
            <v>40800</v>
          </cell>
          <cell r="AA114">
            <v>0</v>
          </cell>
          <cell r="AB114">
            <v>0</v>
          </cell>
          <cell r="AC114">
            <v>0</v>
          </cell>
          <cell r="AD114">
            <v>0</v>
          </cell>
          <cell r="AE114">
            <v>0</v>
          </cell>
          <cell r="AF114">
            <v>0</v>
          </cell>
          <cell r="AG114">
            <v>0</v>
          </cell>
          <cell r="AH114">
            <v>0</v>
          </cell>
          <cell r="AI114">
            <v>0</v>
          </cell>
          <cell r="AJ114">
            <v>0</v>
          </cell>
          <cell r="AK114">
            <v>0</v>
          </cell>
          <cell r="AL114">
            <v>0</v>
          </cell>
          <cell r="AM114">
            <v>35639</v>
          </cell>
          <cell r="AN114">
            <v>35646</v>
          </cell>
          <cell r="AO114">
            <v>35653</v>
          </cell>
          <cell r="AP114">
            <v>35660</v>
          </cell>
          <cell r="AQ114">
            <v>35667</v>
          </cell>
          <cell r="AR114">
            <v>35674</v>
          </cell>
          <cell r="AS114">
            <v>35681</v>
          </cell>
          <cell r="AT114">
            <v>35688</v>
          </cell>
          <cell r="AU114">
            <v>35695</v>
          </cell>
          <cell r="AV114">
            <v>35702</v>
          </cell>
          <cell r="AW114">
            <v>35709</v>
          </cell>
          <cell r="AX114">
            <v>35716</v>
          </cell>
          <cell r="AY114">
            <v>35723</v>
          </cell>
          <cell r="AZ114">
            <v>35730</v>
          </cell>
        </row>
        <row r="115">
          <cell r="T115" t="str">
            <v>BUDGET FORECAST</v>
          </cell>
          <cell r="V115" t="str">
            <v>PRE PROD</v>
          </cell>
          <cell r="W115">
            <v>765000</v>
          </cell>
          <cell r="X115">
            <v>60000</v>
          </cell>
          <cell r="AA115">
            <v>35555</v>
          </cell>
          <cell r="AB115">
            <v>0</v>
          </cell>
          <cell r="AC115">
            <v>0</v>
          </cell>
          <cell r="AD115">
            <v>0</v>
          </cell>
          <cell r="AE115">
            <v>0</v>
          </cell>
          <cell r="AF115">
            <v>0</v>
          </cell>
          <cell r="AG115">
            <v>0</v>
          </cell>
          <cell r="AH115">
            <v>0</v>
          </cell>
          <cell r="AI115">
            <v>0</v>
          </cell>
          <cell r="AJ115">
            <v>0</v>
          </cell>
          <cell r="AK115">
            <v>0</v>
          </cell>
          <cell r="AL115">
            <v>0</v>
          </cell>
          <cell r="AM115">
            <v>3750</v>
          </cell>
          <cell r="AN115">
            <v>7500</v>
          </cell>
          <cell r="AO115">
            <v>11250</v>
          </cell>
          <cell r="AP115">
            <v>15000</v>
          </cell>
          <cell r="AQ115">
            <v>15000</v>
          </cell>
          <cell r="AR115">
            <v>15000</v>
          </cell>
          <cell r="AS115">
            <v>15000</v>
          </cell>
          <cell r="AT115">
            <v>15000</v>
          </cell>
          <cell r="AU115">
            <v>15000</v>
          </cell>
          <cell r="AV115">
            <v>15000</v>
          </cell>
          <cell r="AW115">
            <v>15000</v>
          </cell>
          <cell r="AX115">
            <v>15000</v>
          </cell>
          <cell r="AY115">
            <v>15000</v>
          </cell>
          <cell r="AZ115">
            <v>15000</v>
          </cell>
          <cell r="BA115">
            <v>0</v>
          </cell>
          <cell r="BB115">
            <v>0</v>
          </cell>
          <cell r="BC115">
            <v>0</v>
          </cell>
          <cell r="BD115">
            <v>0</v>
          </cell>
          <cell r="BE115">
            <v>0</v>
          </cell>
          <cell r="BF115">
            <v>0</v>
          </cell>
          <cell r="BG115">
            <v>0</v>
          </cell>
          <cell r="BH115">
            <v>0</v>
          </cell>
          <cell r="BI115">
            <v>0</v>
          </cell>
          <cell r="BJ115">
            <v>0</v>
          </cell>
          <cell r="BK115">
            <v>0</v>
          </cell>
          <cell r="BL115">
            <v>0</v>
          </cell>
          <cell r="BM115">
            <v>0</v>
          </cell>
        </row>
        <row r="116">
          <cell r="V116" t="str">
            <v>PRE PROD</v>
          </cell>
          <cell r="W116">
            <v>30</v>
          </cell>
          <cell r="X116">
            <v>180000</v>
          </cell>
          <cell r="AA116">
            <v>180000</v>
          </cell>
          <cell r="AB116">
            <v>0</v>
          </cell>
          <cell r="AC116">
            <v>0</v>
          </cell>
          <cell r="AD116">
            <v>0</v>
          </cell>
          <cell r="AE116">
            <v>0</v>
          </cell>
          <cell r="AF116">
            <v>0</v>
          </cell>
          <cell r="AG116">
            <v>0</v>
          </cell>
          <cell r="AH116">
            <v>0</v>
          </cell>
          <cell r="AI116">
            <v>0</v>
          </cell>
          <cell r="AJ116">
            <v>0</v>
          </cell>
          <cell r="AK116">
            <v>0</v>
          </cell>
          <cell r="AL116">
            <v>0</v>
          </cell>
          <cell r="AM116">
            <v>3750</v>
          </cell>
          <cell r="AN116">
            <v>7250</v>
          </cell>
          <cell r="AO116">
            <v>5000</v>
          </cell>
          <cell r="AP116">
            <v>5000</v>
          </cell>
          <cell r="AQ116">
            <v>5000</v>
          </cell>
          <cell r="AR116">
            <v>5000</v>
          </cell>
          <cell r="AS116">
            <v>5000</v>
          </cell>
          <cell r="AT116">
            <v>9000</v>
          </cell>
          <cell r="AU116">
            <v>10000</v>
          </cell>
          <cell r="AV116">
            <v>10000</v>
          </cell>
          <cell r="AW116">
            <v>10000</v>
          </cell>
          <cell r="AX116">
            <v>10000</v>
          </cell>
          <cell r="AY116">
            <v>10000</v>
          </cell>
          <cell r="AZ116">
            <v>10000</v>
          </cell>
          <cell r="BA116">
            <v>15000</v>
          </cell>
          <cell r="BB116">
            <v>15000</v>
          </cell>
          <cell r="BC116">
            <v>15000</v>
          </cell>
          <cell r="BD116">
            <v>15000</v>
          </cell>
          <cell r="BE116">
            <v>15000</v>
          </cell>
          <cell r="BF116">
            <v>35772</v>
          </cell>
          <cell r="BG116">
            <v>35779</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v>0</v>
          </cell>
          <cell r="CR116">
            <v>0</v>
          </cell>
          <cell r="CS116">
            <v>0</v>
          </cell>
          <cell r="CT116">
            <v>0</v>
          </cell>
          <cell r="CU116">
            <v>0</v>
          </cell>
          <cell r="CV116">
            <v>0</v>
          </cell>
          <cell r="CW116">
            <v>0</v>
          </cell>
          <cell r="CX116">
            <v>0</v>
          </cell>
          <cell r="CY116">
            <v>0</v>
          </cell>
          <cell r="CZ116">
            <v>0</v>
          </cell>
          <cell r="DA116">
            <v>0</v>
          </cell>
          <cell r="DB116">
            <v>0</v>
          </cell>
          <cell r="DC116">
            <v>0</v>
          </cell>
          <cell r="DD116">
            <v>0</v>
          </cell>
          <cell r="DE116">
            <v>0</v>
          </cell>
          <cell r="DF116">
            <v>0</v>
          </cell>
          <cell r="DG116">
            <v>0</v>
          </cell>
          <cell r="DH116">
            <v>0</v>
          </cell>
          <cell r="DI116">
            <v>0</v>
          </cell>
          <cell r="DJ116">
            <v>0</v>
          </cell>
          <cell r="DK116">
            <v>0</v>
          </cell>
          <cell r="DL116">
            <v>0</v>
          </cell>
          <cell r="DM116">
            <v>0</v>
          </cell>
          <cell r="DN116">
            <v>0</v>
          </cell>
          <cell r="DO116">
            <v>0</v>
          </cell>
          <cell r="DP116">
            <v>0</v>
          </cell>
          <cell r="DQ116">
            <v>0</v>
          </cell>
          <cell r="DR116">
            <v>0</v>
          </cell>
          <cell r="DS116">
            <v>0</v>
          </cell>
          <cell r="DT116">
            <v>0</v>
          </cell>
          <cell r="DU116">
            <v>0</v>
          </cell>
          <cell r="DV116">
            <v>0</v>
          </cell>
          <cell r="DW116">
            <v>0</v>
          </cell>
          <cell r="DX116">
            <v>0</v>
          </cell>
          <cell r="DY116">
            <v>0</v>
          </cell>
          <cell r="DZ116">
            <v>0</v>
          </cell>
          <cell r="EA116">
            <v>0</v>
          </cell>
          <cell r="EB116">
            <v>0</v>
          </cell>
          <cell r="EC116">
            <v>0</v>
          </cell>
          <cell r="ED116">
            <v>0</v>
          </cell>
          <cell r="EE116">
            <v>0</v>
          </cell>
          <cell r="EF116">
            <v>0</v>
          </cell>
          <cell r="EG116">
            <v>0</v>
          </cell>
          <cell r="EH116">
            <v>0</v>
          </cell>
          <cell r="EI116">
            <v>0</v>
          </cell>
          <cell r="EJ116">
            <v>0</v>
          </cell>
          <cell r="EK116">
            <v>0</v>
          </cell>
          <cell r="EL116">
            <v>0</v>
          </cell>
          <cell r="EM116">
            <v>0</v>
          </cell>
          <cell r="EN116">
            <v>0</v>
          </cell>
          <cell r="EO116">
            <v>0</v>
          </cell>
          <cell r="EP116">
            <v>0</v>
          </cell>
          <cell r="EQ116">
            <v>0</v>
          </cell>
          <cell r="ER116">
            <v>0</v>
          </cell>
          <cell r="ES116">
            <v>0</v>
          </cell>
          <cell r="ET116">
            <v>0</v>
          </cell>
          <cell r="EU116">
            <v>0</v>
          </cell>
          <cell r="EV116">
            <v>0</v>
          </cell>
          <cell r="EW116">
            <v>0</v>
          </cell>
          <cell r="EX116">
            <v>0</v>
          </cell>
          <cell r="EY116">
            <v>0</v>
          </cell>
          <cell r="EZ116">
            <v>0</v>
          </cell>
          <cell r="FA116">
            <v>0</v>
          </cell>
          <cell r="FB116">
            <v>0</v>
          </cell>
          <cell r="FC116">
            <v>0</v>
          </cell>
          <cell r="FD116">
            <v>0</v>
          </cell>
          <cell r="FE116">
            <v>0</v>
          </cell>
          <cell r="FF116">
            <v>0</v>
          </cell>
          <cell r="FG116">
            <v>0</v>
          </cell>
          <cell r="FH116">
            <v>0</v>
          </cell>
          <cell r="FI116">
            <v>0</v>
          </cell>
        </row>
        <row r="117">
          <cell r="V117" t="str">
            <v>BACKGROUNDS</v>
          </cell>
          <cell r="W117">
            <v>12</v>
          </cell>
          <cell r="X117">
            <v>60000</v>
          </cell>
          <cell r="AA117">
            <v>59999.974293795312</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1732.0178636821199</v>
          </cell>
          <cell r="AS117">
            <v>1875.9564301131923</v>
          </cell>
          <cell r="AT117">
            <v>4392</v>
          </cell>
          <cell r="AU117">
            <v>7000</v>
          </cell>
          <cell r="AV117">
            <v>7000</v>
          </cell>
          <cell r="AW117">
            <v>7000</v>
          </cell>
          <cell r="AX117">
            <v>7000</v>
          </cell>
          <cell r="AY117">
            <v>7000</v>
          </cell>
          <cell r="AZ117">
            <v>7000</v>
          </cell>
          <cell r="BA117">
            <v>10000</v>
          </cell>
          <cell r="BB117">
            <v>28125</v>
          </cell>
          <cell r="BC117">
            <v>56250</v>
          </cell>
          <cell r="BD117">
            <v>84375</v>
          </cell>
          <cell r="BE117">
            <v>75000</v>
          </cell>
          <cell r="BF117">
            <v>75000</v>
          </cell>
          <cell r="BG117">
            <v>75000</v>
          </cell>
          <cell r="BH117">
            <v>75000</v>
          </cell>
          <cell r="BI117">
            <v>0</v>
          </cell>
          <cell r="BJ117">
            <v>75000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v>0</v>
          </cell>
          <cell r="CR117">
            <v>0</v>
          </cell>
          <cell r="CS117">
            <v>0</v>
          </cell>
          <cell r="CT117">
            <v>0</v>
          </cell>
          <cell r="CU117">
            <v>0</v>
          </cell>
          <cell r="CV117">
            <v>0</v>
          </cell>
          <cell r="CW117">
            <v>0</v>
          </cell>
          <cell r="CX117">
            <v>0</v>
          </cell>
          <cell r="CY117">
            <v>0</v>
          </cell>
          <cell r="CZ117">
            <v>0</v>
          </cell>
          <cell r="DA117">
            <v>0</v>
          </cell>
          <cell r="DB117">
            <v>0</v>
          </cell>
          <cell r="DC117">
            <v>0</v>
          </cell>
          <cell r="DD117">
            <v>0</v>
          </cell>
          <cell r="DE117">
            <v>0</v>
          </cell>
          <cell r="DF117">
            <v>0</v>
          </cell>
          <cell r="DG117">
            <v>0</v>
          </cell>
          <cell r="DH117">
            <v>0</v>
          </cell>
          <cell r="DI117">
            <v>0</v>
          </cell>
          <cell r="DJ117">
            <v>0</v>
          </cell>
          <cell r="DK117">
            <v>0</v>
          </cell>
          <cell r="DL117">
            <v>0</v>
          </cell>
          <cell r="DM117">
            <v>0</v>
          </cell>
          <cell r="DN117">
            <v>0</v>
          </cell>
          <cell r="DO117">
            <v>0</v>
          </cell>
          <cell r="DP117">
            <v>0</v>
          </cell>
          <cell r="DQ117">
            <v>0</v>
          </cell>
          <cell r="DR117">
            <v>0</v>
          </cell>
          <cell r="DS117">
            <v>0</v>
          </cell>
          <cell r="DT117">
            <v>0</v>
          </cell>
          <cell r="DU117">
            <v>0</v>
          </cell>
          <cell r="DV117">
            <v>0</v>
          </cell>
          <cell r="DW117">
            <v>0</v>
          </cell>
          <cell r="DX117">
            <v>0</v>
          </cell>
          <cell r="DY117">
            <v>0</v>
          </cell>
          <cell r="DZ117">
            <v>0</v>
          </cell>
          <cell r="EA117">
            <v>0</v>
          </cell>
          <cell r="EB117">
            <v>0</v>
          </cell>
          <cell r="EC117">
            <v>0</v>
          </cell>
          <cell r="ED117">
            <v>0</v>
          </cell>
          <cell r="EE117">
            <v>0</v>
          </cell>
          <cell r="EF117">
            <v>0</v>
          </cell>
          <cell r="EG117">
            <v>0</v>
          </cell>
          <cell r="EH117">
            <v>0</v>
          </cell>
          <cell r="EI117">
            <v>0</v>
          </cell>
          <cell r="EJ117">
            <v>0</v>
          </cell>
          <cell r="EK117">
            <v>0</v>
          </cell>
          <cell r="EL117">
            <v>0</v>
          </cell>
          <cell r="EM117">
            <v>0</v>
          </cell>
          <cell r="EN117">
            <v>0</v>
          </cell>
          <cell r="EO117">
            <v>0</v>
          </cell>
          <cell r="EP117">
            <v>0</v>
          </cell>
          <cell r="EQ117">
            <v>0</v>
          </cell>
          <cell r="ER117">
            <v>0</v>
          </cell>
          <cell r="ES117">
            <v>0</v>
          </cell>
          <cell r="ET117">
            <v>0</v>
          </cell>
          <cell r="EU117">
            <v>0</v>
          </cell>
          <cell r="EV117">
            <v>0</v>
          </cell>
          <cell r="EW117">
            <v>0</v>
          </cell>
          <cell r="EX117">
            <v>0</v>
          </cell>
          <cell r="EY117">
            <v>0</v>
          </cell>
          <cell r="EZ117">
            <v>0</v>
          </cell>
          <cell r="FA117">
            <v>0</v>
          </cell>
          <cell r="FB117">
            <v>0</v>
          </cell>
          <cell r="FC117">
            <v>0</v>
          </cell>
          <cell r="FD117">
            <v>0</v>
          </cell>
          <cell r="FE117">
            <v>0</v>
          </cell>
          <cell r="FF117">
            <v>0</v>
          </cell>
          <cell r="FG117">
            <v>0</v>
          </cell>
          <cell r="FH117">
            <v>0</v>
          </cell>
          <cell r="FI117">
            <v>0</v>
          </cell>
        </row>
        <row r="118">
          <cell r="V118" t="str">
            <v>PRODUCTION</v>
          </cell>
          <cell r="W118">
            <v>150</v>
          </cell>
          <cell r="X118">
            <v>950000</v>
          </cell>
          <cell r="AA118">
            <v>950000.03</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v>10000</v>
          </cell>
          <cell r="BC118">
            <v>75714.289999999994</v>
          </cell>
          <cell r="BD118">
            <v>75714.289999999994</v>
          </cell>
          <cell r="BE118">
            <v>105714.29</v>
          </cell>
          <cell r="BF118">
            <v>115714.29</v>
          </cell>
          <cell r="BG118">
            <v>135714.29</v>
          </cell>
          <cell r="BH118">
            <v>145714.29</v>
          </cell>
          <cell r="BI118">
            <v>0</v>
          </cell>
          <cell r="BJ118">
            <v>155714.29</v>
          </cell>
          <cell r="BK118">
            <v>130000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v>0</v>
          </cell>
          <cell r="CR118">
            <v>0</v>
          </cell>
          <cell r="CS118">
            <v>0</v>
          </cell>
          <cell r="CT118">
            <v>0</v>
          </cell>
          <cell r="CU118">
            <v>0</v>
          </cell>
          <cell r="CV118">
            <v>0</v>
          </cell>
          <cell r="CW118">
            <v>0</v>
          </cell>
          <cell r="CX118">
            <v>0</v>
          </cell>
          <cell r="CY118">
            <v>0</v>
          </cell>
          <cell r="CZ118">
            <v>0</v>
          </cell>
          <cell r="DA118">
            <v>0</v>
          </cell>
          <cell r="DB118">
            <v>0</v>
          </cell>
          <cell r="DC118">
            <v>0</v>
          </cell>
          <cell r="DD118">
            <v>0</v>
          </cell>
          <cell r="DE118">
            <v>0</v>
          </cell>
          <cell r="DF118">
            <v>0</v>
          </cell>
          <cell r="DG118">
            <v>0</v>
          </cell>
          <cell r="DH118">
            <v>0</v>
          </cell>
          <cell r="DI118">
            <v>0</v>
          </cell>
          <cell r="DJ118">
            <v>0</v>
          </cell>
          <cell r="DK118">
            <v>0</v>
          </cell>
          <cell r="DL118">
            <v>0</v>
          </cell>
          <cell r="DM118">
            <v>0</v>
          </cell>
          <cell r="DN118">
            <v>0</v>
          </cell>
          <cell r="DO118">
            <v>0</v>
          </cell>
          <cell r="DP118">
            <v>0</v>
          </cell>
          <cell r="DQ118">
            <v>0</v>
          </cell>
          <cell r="DR118">
            <v>0</v>
          </cell>
          <cell r="DS118">
            <v>0</v>
          </cell>
          <cell r="DT118">
            <v>0</v>
          </cell>
          <cell r="DU118">
            <v>0</v>
          </cell>
          <cell r="DV118">
            <v>0</v>
          </cell>
          <cell r="DW118">
            <v>0</v>
          </cell>
          <cell r="DX118">
            <v>0</v>
          </cell>
          <cell r="DY118">
            <v>0</v>
          </cell>
          <cell r="DZ118">
            <v>0</v>
          </cell>
          <cell r="EA118">
            <v>0</v>
          </cell>
          <cell r="EB118">
            <v>0</v>
          </cell>
          <cell r="EC118">
            <v>0</v>
          </cell>
          <cell r="ED118">
            <v>0</v>
          </cell>
          <cell r="EE118">
            <v>0</v>
          </cell>
          <cell r="EF118">
            <v>0</v>
          </cell>
          <cell r="EG118">
            <v>0</v>
          </cell>
          <cell r="EH118">
            <v>0</v>
          </cell>
          <cell r="EI118">
            <v>0</v>
          </cell>
          <cell r="EJ118">
            <v>0</v>
          </cell>
          <cell r="EK118">
            <v>0</v>
          </cell>
          <cell r="EL118">
            <v>0</v>
          </cell>
          <cell r="EM118">
            <v>0</v>
          </cell>
          <cell r="EN118">
            <v>0</v>
          </cell>
          <cell r="EO118">
            <v>0</v>
          </cell>
          <cell r="EP118">
            <v>0</v>
          </cell>
          <cell r="EQ118">
            <v>0</v>
          </cell>
          <cell r="ER118">
            <v>0</v>
          </cell>
          <cell r="ES118">
            <v>0</v>
          </cell>
          <cell r="ET118">
            <v>0</v>
          </cell>
          <cell r="EU118">
            <v>0</v>
          </cell>
          <cell r="EV118">
            <v>0</v>
          </cell>
          <cell r="EW118">
            <v>0</v>
          </cell>
          <cell r="EX118">
            <v>0</v>
          </cell>
          <cell r="EY118">
            <v>0</v>
          </cell>
          <cell r="EZ118">
            <v>0</v>
          </cell>
          <cell r="FA118">
            <v>0</v>
          </cell>
          <cell r="FB118">
            <v>0</v>
          </cell>
          <cell r="FC118">
            <v>0</v>
          </cell>
          <cell r="FD118">
            <v>0</v>
          </cell>
          <cell r="FE118">
            <v>0</v>
          </cell>
          <cell r="FF118">
            <v>0</v>
          </cell>
          <cell r="FG118">
            <v>0</v>
          </cell>
          <cell r="FH118">
            <v>0</v>
          </cell>
          <cell r="FI118">
            <v>0</v>
          </cell>
        </row>
        <row r="119">
          <cell r="V119" t="str">
            <v>INK &amp; PAINT</v>
          </cell>
          <cell r="W119">
            <v>8</v>
          </cell>
          <cell r="X119">
            <v>32400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v>0</v>
          </cell>
          <cell r="BC119">
            <v>0</v>
          </cell>
          <cell r="BD119">
            <v>0</v>
          </cell>
          <cell r="BE119">
            <v>0</v>
          </cell>
          <cell r="BF119">
            <v>1800</v>
          </cell>
          <cell r="BG119">
            <v>3600</v>
          </cell>
          <cell r="BH119">
            <v>5400</v>
          </cell>
          <cell r="BI119">
            <v>0</v>
          </cell>
          <cell r="BJ119">
            <v>7200</v>
          </cell>
          <cell r="BK119">
            <v>7200</v>
          </cell>
          <cell r="BL119">
            <v>7200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v>0</v>
          </cell>
          <cell r="CR119">
            <v>0</v>
          </cell>
          <cell r="CS119">
            <v>0</v>
          </cell>
          <cell r="CT119">
            <v>0</v>
          </cell>
          <cell r="CU119">
            <v>0</v>
          </cell>
          <cell r="CV119">
            <v>0</v>
          </cell>
          <cell r="CW119">
            <v>0</v>
          </cell>
          <cell r="CX119">
            <v>0</v>
          </cell>
          <cell r="CY119">
            <v>0</v>
          </cell>
          <cell r="CZ119">
            <v>0</v>
          </cell>
          <cell r="DA119">
            <v>0</v>
          </cell>
          <cell r="DB119">
            <v>0</v>
          </cell>
          <cell r="DC119">
            <v>0</v>
          </cell>
          <cell r="DD119">
            <v>0</v>
          </cell>
          <cell r="DE119">
            <v>0</v>
          </cell>
          <cell r="DF119">
            <v>0</v>
          </cell>
          <cell r="DG119">
            <v>0</v>
          </cell>
          <cell r="DH119">
            <v>0</v>
          </cell>
          <cell r="DI119">
            <v>0</v>
          </cell>
          <cell r="DJ119">
            <v>0</v>
          </cell>
          <cell r="DK119">
            <v>0</v>
          </cell>
          <cell r="DL119">
            <v>0</v>
          </cell>
          <cell r="DM119">
            <v>0</v>
          </cell>
          <cell r="DN119">
            <v>0</v>
          </cell>
          <cell r="DO119">
            <v>0</v>
          </cell>
          <cell r="DP119">
            <v>0</v>
          </cell>
          <cell r="DQ119">
            <v>0</v>
          </cell>
          <cell r="DR119">
            <v>0</v>
          </cell>
          <cell r="DS119">
            <v>0</v>
          </cell>
          <cell r="DT119">
            <v>0</v>
          </cell>
          <cell r="DU119">
            <v>0</v>
          </cell>
          <cell r="DV119">
            <v>0</v>
          </cell>
          <cell r="DW119">
            <v>0</v>
          </cell>
          <cell r="DX119">
            <v>0</v>
          </cell>
          <cell r="DY119">
            <v>0</v>
          </cell>
          <cell r="DZ119">
            <v>0</v>
          </cell>
          <cell r="EA119">
            <v>0</v>
          </cell>
          <cell r="EB119">
            <v>0</v>
          </cell>
          <cell r="EC119">
            <v>0</v>
          </cell>
          <cell r="ED119">
            <v>0</v>
          </cell>
          <cell r="EE119">
            <v>0</v>
          </cell>
          <cell r="EF119">
            <v>0</v>
          </cell>
          <cell r="EG119">
            <v>0</v>
          </cell>
          <cell r="EH119">
            <v>0</v>
          </cell>
          <cell r="EI119">
            <v>0</v>
          </cell>
          <cell r="EJ119">
            <v>0</v>
          </cell>
          <cell r="EK119">
            <v>0</v>
          </cell>
          <cell r="EL119">
            <v>0</v>
          </cell>
          <cell r="EM119">
            <v>0</v>
          </cell>
          <cell r="EN119">
            <v>0</v>
          </cell>
          <cell r="EO119">
            <v>0</v>
          </cell>
          <cell r="EP119">
            <v>0</v>
          </cell>
          <cell r="EQ119">
            <v>0</v>
          </cell>
          <cell r="ER119">
            <v>0</v>
          </cell>
          <cell r="ES119">
            <v>0</v>
          </cell>
          <cell r="ET119">
            <v>0</v>
          </cell>
          <cell r="EU119">
            <v>0</v>
          </cell>
          <cell r="EV119">
            <v>0</v>
          </cell>
          <cell r="EW119">
            <v>0</v>
          </cell>
          <cell r="EX119">
            <v>0</v>
          </cell>
          <cell r="EY119">
            <v>0</v>
          </cell>
          <cell r="EZ119">
            <v>0</v>
          </cell>
          <cell r="FA119">
            <v>0</v>
          </cell>
          <cell r="FB119">
            <v>0</v>
          </cell>
          <cell r="FC119">
            <v>0</v>
          </cell>
          <cell r="FD119">
            <v>0</v>
          </cell>
          <cell r="FE119">
            <v>0</v>
          </cell>
          <cell r="FF119">
            <v>0</v>
          </cell>
          <cell r="FG119">
            <v>0</v>
          </cell>
          <cell r="FH119">
            <v>0</v>
          </cell>
          <cell r="FI119">
            <v>0</v>
          </cell>
        </row>
        <row r="120">
          <cell r="V120" t="str">
            <v>INK &amp; PAINT</v>
          </cell>
          <cell r="W120">
            <v>8</v>
          </cell>
          <cell r="X120">
            <v>72000</v>
          </cell>
          <cell r="AA120">
            <v>72000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v>0</v>
          </cell>
          <cell r="BC120">
            <v>0</v>
          </cell>
          <cell r="BD120">
            <v>0</v>
          </cell>
          <cell r="BE120">
            <v>0</v>
          </cell>
          <cell r="BF120">
            <v>0</v>
          </cell>
          <cell r="BG120">
            <v>8000</v>
          </cell>
          <cell r="BH120">
            <v>10000</v>
          </cell>
          <cell r="BI120">
            <v>0</v>
          </cell>
          <cell r="BJ120">
            <v>14000</v>
          </cell>
          <cell r="BK120">
            <v>15000</v>
          </cell>
          <cell r="BL120">
            <v>15000</v>
          </cell>
          <cell r="BM120">
            <v>10000</v>
          </cell>
        </row>
        <row r="121">
          <cell r="X121">
            <v>1262000</v>
          </cell>
          <cell r="AA121">
            <v>0</v>
          </cell>
          <cell r="AB121">
            <v>0</v>
          </cell>
          <cell r="AC121">
            <v>0</v>
          </cell>
          <cell r="AD121">
            <v>0</v>
          </cell>
          <cell r="AE121">
            <v>0</v>
          </cell>
          <cell r="AF121">
            <v>0</v>
          </cell>
          <cell r="AG121">
            <v>0</v>
          </cell>
          <cell r="AH121">
            <v>0</v>
          </cell>
          <cell r="AI121">
            <v>0</v>
          </cell>
          <cell r="AJ121">
            <v>0</v>
          </cell>
          <cell r="AK121">
            <v>0</v>
          </cell>
          <cell r="AL121">
            <v>0</v>
          </cell>
          <cell r="AM121">
            <v>3750</v>
          </cell>
          <cell r="AN121">
            <v>7500</v>
          </cell>
          <cell r="AO121">
            <v>11250</v>
          </cell>
          <cell r="AP121">
            <v>15000</v>
          </cell>
          <cell r="AQ121">
            <v>15000</v>
          </cell>
          <cell r="AR121">
            <v>15000</v>
          </cell>
          <cell r="AS121">
            <v>15000</v>
          </cell>
          <cell r="AT121">
            <v>15000</v>
          </cell>
          <cell r="AU121">
            <v>15000</v>
          </cell>
          <cell r="AV121">
            <v>15000</v>
          </cell>
          <cell r="AW121">
            <v>15000</v>
          </cell>
          <cell r="AX121">
            <v>15000</v>
          </cell>
          <cell r="AY121">
            <v>15000</v>
          </cell>
          <cell r="AZ121">
            <v>15000</v>
          </cell>
          <cell r="BA121">
            <v>0</v>
          </cell>
          <cell r="BB121">
            <v>28125</v>
          </cell>
          <cell r="BC121">
            <v>56250</v>
          </cell>
          <cell r="BD121">
            <v>84375</v>
          </cell>
          <cell r="BE121">
            <v>75000</v>
          </cell>
          <cell r="BF121">
            <v>76800</v>
          </cell>
          <cell r="BG121">
            <v>78600</v>
          </cell>
          <cell r="BH121">
            <v>80400</v>
          </cell>
          <cell r="BI121">
            <v>0</v>
          </cell>
          <cell r="BJ121">
            <v>82200</v>
          </cell>
          <cell r="BK121">
            <v>7200</v>
          </cell>
          <cell r="BL121">
            <v>7200</v>
          </cell>
          <cell r="BM121">
            <v>0</v>
          </cell>
        </row>
        <row r="122">
          <cell r="X122" t="str">
            <v>cost</v>
          </cell>
          <cell r="AA122">
            <v>0</v>
          </cell>
          <cell r="AB122">
            <v>0</v>
          </cell>
          <cell r="AC122">
            <v>0</v>
          </cell>
          <cell r="AD122">
            <v>0</v>
          </cell>
          <cell r="AE122">
            <v>0</v>
          </cell>
          <cell r="AF122">
            <v>0</v>
          </cell>
          <cell r="AG122">
            <v>0</v>
          </cell>
          <cell r="AH122">
            <v>0</v>
          </cell>
          <cell r="AI122">
            <v>0</v>
          </cell>
          <cell r="AJ122">
            <v>0</v>
          </cell>
          <cell r="AK122">
            <v>0</v>
          </cell>
          <cell r="AL122">
            <v>0</v>
          </cell>
          <cell r="AM122">
            <v>3750</v>
          </cell>
          <cell r="AN122">
            <v>7250</v>
          </cell>
          <cell r="AO122">
            <v>5000</v>
          </cell>
          <cell r="AP122">
            <v>5000</v>
          </cell>
          <cell r="AQ122">
            <v>5000</v>
          </cell>
          <cell r="AR122">
            <v>6732.0178636821202</v>
          </cell>
          <cell r="AS122">
            <v>6875.9564301131923</v>
          </cell>
          <cell r="AT122">
            <v>13392</v>
          </cell>
          <cell r="AU122">
            <v>17000</v>
          </cell>
          <cell r="AV122">
            <v>17000</v>
          </cell>
          <cell r="AW122">
            <v>17000</v>
          </cell>
          <cell r="AX122">
            <v>17000</v>
          </cell>
          <cell r="AY122">
            <v>17000</v>
          </cell>
          <cell r="AZ122">
            <v>17000</v>
          </cell>
          <cell r="BA122">
            <v>25000</v>
          </cell>
          <cell r="BB122">
            <v>25000</v>
          </cell>
          <cell r="BC122">
            <v>90714.29</v>
          </cell>
          <cell r="BD122">
            <v>90714.29</v>
          </cell>
          <cell r="BE122">
            <v>120714.29</v>
          </cell>
          <cell r="BF122">
            <v>115714.29</v>
          </cell>
          <cell r="BG122">
            <v>143714.29</v>
          </cell>
          <cell r="BH122">
            <v>155714.29</v>
          </cell>
          <cell r="BI122">
            <v>0</v>
          </cell>
          <cell r="BJ122">
            <v>169714.29</v>
          </cell>
          <cell r="BK122">
            <v>145000</v>
          </cell>
          <cell r="BL122">
            <v>15000</v>
          </cell>
          <cell r="BM122">
            <v>10000</v>
          </cell>
        </row>
        <row r="123">
          <cell r="T123" t="str">
            <v>ACTUAL COST TO DATE</v>
          </cell>
          <cell r="X123" t="str">
            <v>cumulative</v>
          </cell>
          <cell r="AA123">
            <v>0</v>
          </cell>
          <cell r="AB123">
            <v>0</v>
          </cell>
          <cell r="AC123">
            <v>0</v>
          </cell>
          <cell r="AD123">
            <v>0</v>
          </cell>
          <cell r="AE123">
            <v>0</v>
          </cell>
          <cell r="AF123">
            <v>0</v>
          </cell>
          <cell r="AG123">
            <v>0</v>
          </cell>
          <cell r="AH123">
            <v>0</v>
          </cell>
          <cell r="AI123">
            <v>0</v>
          </cell>
          <cell r="AJ123">
            <v>0</v>
          </cell>
          <cell r="AK123">
            <v>0</v>
          </cell>
          <cell r="AL123">
            <v>0</v>
          </cell>
          <cell r="AM123">
            <v>3750</v>
          </cell>
          <cell r="AN123">
            <v>11000</v>
          </cell>
          <cell r="AO123">
            <v>16000</v>
          </cell>
          <cell r="AP123">
            <v>21000</v>
          </cell>
          <cell r="AQ123">
            <v>26000</v>
          </cell>
          <cell r="AR123">
            <v>32732.017863682122</v>
          </cell>
          <cell r="AS123">
            <v>39607.974293795312</v>
          </cell>
          <cell r="AT123">
            <v>52999.974293795312</v>
          </cell>
          <cell r="AU123">
            <v>69999.974293795312</v>
          </cell>
          <cell r="AV123">
            <v>86999.974293795312</v>
          </cell>
          <cell r="AW123">
            <v>103999.97429379531</v>
          </cell>
          <cell r="AX123">
            <v>120999.97429379531</v>
          </cell>
          <cell r="AY123">
            <v>137999.9742937953</v>
          </cell>
          <cell r="AZ123">
            <v>154999.9742937953</v>
          </cell>
          <cell r="BA123">
            <v>179999.9742937953</v>
          </cell>
          <cell r="BB123">
            <v>204999.9742937953</v>
          </cell>
          <cell r="BC123">
            <v>295714.26429379528</v>
          </cell>
          <cell r="BD123">
            <v>386428.55429379526</v>
          </cell>
          <cell r="BE123">
            <v>507142.84429379523</v>
          </cell>
          <cell r="BF123">
            <v>622857.13429379521</v>
          </cell>
          <cell r="BG123">
            <v>766571.42429379525</v>
          </cell>
          <cell r="BH123">
            <v>922285.71429379529</v>
          </cell>
          <cell r="BI123">
            <v>922285.71429379529</v>
          </cell>
          <cell r="BJ123">
            <v>1092000.0042937952</v>
          </cell>
          <cell r="BK123">
            <v>1237000.0042937952</v>
          </cell>
          <cell r="BL123">
            <v>1252000.0042937952</v>
          </cell>
          <cell r="BM123">
            <v>1262000.0042937952</v>
          </cell>
          <cell r="DL123">
            <v>0</v>
          </cell>
          <cell r="DM123">
            <v>0</v>
          </cell>
          <cell r="DN123">
            <v>0</v>
          </cell>
          <cell r="DO123">
            <v>0</v>
          </cell>
          <cell r="DP123">
            <v>0</v>
          </cell>
          <cell r="DQ123">
            <v>0</v>
          </cell>
          <cell r="DR123">
            <v>0</v>
          </cell>
          <cell r="DS123">
            <v>0</v>
          </cell>
          <cell r="DT123">
            <v>0</v>
          </cell>
          <cell r="DU123">
            <v>0</v>
          </cell>
          <cell r="DV123">
            <v>0</v>
          </cell>
          <cell r="DW123">
            <v>0</v>
          </cell>
          <cell r="DX123">
            <v>0</v>
          </cell>
          <cell r="DY123">
            <v>0</v>
          </cell>
          <cell r="DZ123">
            <v>0</v>
          </cell>
          <cell r="EA123">
            <v>0</v>
          </cell>
          <cell r="EB123">
            <v>0</v>
          </cell>
          <cell r="EC123">
            <v>0</v>
          </cell>
          <cell r="ED123">
            <v>0</v>
          </cell>
          <cell r="EE123">
            <v>0</v>
          </cell>
          <cell r="EF123">
            <v>0</v>
          </cell>
          <cell r="EG123">
            <v>0</v>
          </cell>
          <cell r="EH123">
            <v>0</v>
          </cell>
          <cell r="EI123">
            <v>0</v>
          </cell>
          <cell r="EJ123">
            <v>0</v>
          </cell>
          <cell r="EK123">
            <v>0</v>
          </cell>
          <cell r="EL123">
            <v>0</v>
          </cell>
          <cell r="EM123">
            <v>0</v>
          </cell>
          <cell r="EN123">
            <v>0</v>
          </cell>
          <cell r="EO123">
            <v>0</v>
          </cell>
          <cell r="EP123">
            <v>0</v>
          </cell>
          <cell r="EQ123">
            <v>0</v>
          </cell>
          <cell r="ER123">
            <v>0</v>
          </cell>
          <cell r="ES123">
            <v>0</v>
          </cell>
          <cell r="ET123">
            <v>0</v>
          </cell>
          <cell r="EU123">
            <v>0</v>
          </cell>
          <cell r="EV123">
            <v>0</v>
          </cell>
        </row>
        <row r="124">
          <cell r="S124" t="str">
            <v>COST TO DATE</v>
          </cell>
          <cell r="T124" t="str">
            <v>ACTUAL COST TO DATE</v>
          </cell>
          <cell r="V124" t="str">
            <v>DIRECT TO DATE</v>
          </cell>
          <cell r="W124" t="str">
            <v>BUDGET</v>
          </cell>
          <cell r="AC124" t="str">
            <v>ADJ</v>
          </cell>
          <cell r="DL124">
            <v>0</v>
          </cell>
          <cell r="DM124">
            <v>0</v>
          </cell>
          <cell r="DN124">
            <v>0</v>
          </cell>
          <cell r="DO124">
            <v>0</v>
          </cell>
          <cell r="DP124">
            <v>0</v>
          </cell>
          <cell r="DQ124">
            <v>0</v>
          </cell>
          <cell r="DR124">
            <v>0</v>
          </cell>
          <cell r="DS124">
            <v>0</v>
          </cell>
          <cell r="DT124">
            <v>0</v>
          </cell>
          <cell r="DU124">
            <v>0</v>
          </cell>
          <cell r="DV124">
            <v>0</v>
          </cell>
          <cell r="DW124">
            <v>0</v>
          </cell>
          <cell r="DX124">
            <v>0</v>
          </cell>
          <cell r="DY124">
            <v>0</v>
          </cell>
          <cell r="DZ124">
            <v>0</v>
          </cell>
          <cell r="EA124">
            <v>0</v>
          </cell>
          <cell r="EB124">
            <v>0</v>
          </cell>
          <cell r="EC124">
            <v>0</v>
          </cell>
          <cell r="ED124">
            <v>0</v>
          </cell>
          <cell r="EE124">
            <v>0</v>
          </cell>
          <cell r="EF124">
            <v>0</v>
          </cell>
          <cell r="EG124">
            <v>0</v>
          </cell>
          <cell r="EH124">
            <v>0</v>
          </cell>
          <cell r="EI124">
            <v>0</v>
          </cell>
          <cell r="EJ124">
            <v>0</v>
          </cell>
          <cell r="EK124">
            <v>0</v>
          </cell>
          <cell r="EL124">
            <v>0</v>
          </cell>
          <cell r="EM124">
            <v>0</v>
          </cell>
          <cell r="EN124">
            <v>0</v>
          </cell>
          <cell r="EO124">
            <v>0</v>
          </cell>
          <cell r="EP124">
            <v>0</v>
          </cell>
          <cell r="EQ124">
            <v>0</v>
          </cell>
          <cell r="ER124">
            <v>0</v>
          </cell>
          <cell r="ES124">
            <v>0</v>
          </cell>
          <cell r="ET124">
            <v>0</v>
          </cell>
          <cell r="EU124">
            <v>0</v>
          </cell>
          <cell r="EV124">
            <v>0</v>
          </cell>
        </row>
        <row r="125">
          <cell r="S125" t="str">
            <v>COST TO DATE</v>
          </cell>
          <cell r="T125" t="str">
            <v>DEVELOPMENT</v>
          </cell>
          <cell r="V125" t="str">
            <v>DIRECT TO DATE</v>
          </cell>
          <cell r="W125" t="str">
            <v>BUDGET</v>
          </cell>
          <cell r="AA125">
            <v>0</v>
          </cell>
          <cell r="AB125">
            <v>0</v>
          </cell>
          <cell r="AC125" t="str">
            <v>ADJ</v>
          </cell>
          <cell r="AD125">
            <v>0</v>
          </cell>
          <cell r="AE125">
            <v>556</v>
          </cell>
          <cell r="AF125">
            <v>0</v>
          </cell>
          <cell r="AG125">
            <v>0</v>
          </cell>
          <cell r="AH125">
            <v>225.55794045076053</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v>0</v>
          </cell>
          <cell r="BC125">
            <v>0</v>
          </cell>
          <cell r="BD125">
            <v>0</v>
          </cell>
          <cell r="BE125">
            <v>0</v>
          </cell>
          <cell r="BF125">
            <v>0</v>
          </cell>
          <cell r="BG125">
            <v>0</v>
          </cell>
          <cell r="BH125">
            <v>0</v>
          </cell>
          <cell r="BJ125">
            <v>0</v>
          </cell>
          <cell r="BK125">
            <v>0</v>
          </cell>
        </row>
        <row r="126">
          <cell r="T126" t="str">
            <v>DEVELOPMENT</v>
          </cell>
          <cell r="U126">
            <v>0.37622265856429798</v>
          </cell>
          <cell r="V126">
            <v>781.5579404507605</v>
          </cell>
          <cell r="W126">
            <v>257500</v>
          </cell>
          <cell r="AA126">
            <v>0</v>
          </cell>
          <cell r="AB126">
            <v>0</v>
          </cell>
          <cell r="AC126">
            <v>0</v>
          </cell>
          <cell r="AD126">
            <v>0</v>
          </cell>
          <cell r="AE126">
            <v>556</v>
          </cell>
          <cell r="AF126">
            <v>0</v>
          </cell>
          <cell r="AG126">
            <v>0</v>
          </cell>
          <cell r="AH126">
            <v>225.55794045076053</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v>0</v>
          </cell>
          <cell r="BC126">
            <v>0</v>
          </cell>
          <cell r="BD126">
            <v>0</v>
          </cell>
          <cell r="BE126">
            <v>0</v>
          </cell>
          <cell r="BF126">
            <v>0</v>
          </cell>
          <cell r="BG126">
            <v>0</v>
          </cell>
          <cell r="BH126">
            <v>0</v>
          </cell>
          <cell r="BJ126">
            <v>0</v>
          </cell>
          <cell r="BK126">
            <v>0</v>
          </cell>
        </row>
        <row r="127">
          <cell r="T127" t="str">
            <v>PRE PRODUCTION</v>
          </cell>
          <cell r="U127">
            <v>0.67267656191281877</v>
          </cell>
          <cell r="V127">
            <v>121081.78114430739</v>
          </cell>
          <cell r="W127">
            <v>180000</v>
          </cell>
          <cell r="AA127">
            <v>0</v>
          </cell>
          <cell r="AB127">
            <v>0</v>
          </cell>
          <cell r="AC127">
            <v>0</v>
          </cell>
          <cell r="AD127">
            <v>0</v>
          </cell>
          <cell r="AE127">
            <v>0</v>
          </cell>
          <cell r="AF127">
            <v>0</v>
          </cell>
          <cell r="AG127">
            <v>0</v>
          </cell>
          <cell r="AH127">
            <v>0</v>
          </cell>
          <cell r="AI127">
            <v>0</v>
          </cell>
          <cell r="AJ127">
            <v>225.55628575430856</v>
          </cell>
          <cell r="AK127">
            <v>0</v>
          </cell>
          <cell r="AL127">
            <v>74.922477898637339</v>
          </cell>
          <cell r="AM127">
            <v>0</v>
          </cell>
          <cell r="AN127">
            <v>614.32809706842977</v>
          </cell>
          <cell r="AO127">
            <v>0</v>
          </cell>
          <cell r="AP127">
            <v>2915.9174162648774</v>
          </cell>
          <cell r="AQ127">
            <v>7867.1733779534479</v>
          </cell>
          <cell r="AR127">
            <v>4064.0451453240603</v>
          </cell>
          <cell r="AS127">
            <v>9041.3607883394416</v>
          </cell>
          <cell r="AT127">
            <v>11006.794436358707</v>
          </cell>
          <cell r="AU127">
            <v>11571.463629061991</v>
          </cell>
          <cell r="AV127">
            <v>9189.0230686597188</v>
          </cell>
          <cell r="AW127">
            <v>8134.0665271506159</v>
          </cell>
          <cell r="AX127">
            <v>9010.5715878441351</v>
          </cell>
          <cell r="AY127">
            <v>7642.9955473019645</v>
          </cell>
          <cell r="AZ127">
            <v>9370.5950551100541</v>
          </cell>
          <cell r="BA127">
            <v>6148.5211402163377</v>
          </cell>
          <cell r="BB127">
            <v>5646.163868004558</v>
          </cell>
          <cell r="BC127">
            <v>9356.6533685899794</v>
          </cell>
          <cell r="BD127">
            <v>4752.2</v>
          </cell>
          <cell r="BE127">
            <v>4449.4293274061238</v>
          </cell>
          <cell r="BF127">
            <v>0</v>
          </cell>
          <cell r="BG127">
            <v>0</v>
          </cell>
          <cell r="BH127">
            <v>0</v>
          </cell>
          <cell r="BJ127">
            <v>0</v>
          </cell>
          <cell r="BK127">
            <v>0</v>
          </cell>
        </row>
        <row r="128">
          <cell r="T128" t="str">
            <v>PRE DOWNTIME</v>
          </cell>
          <cell r="V128">
            <v>0</v>
          </cell>
          <cell r="W128">
            <v>60000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v>0</v>
          </cell>
          <cell r="BC128">
            <v>0</v>
          </cell>
          <cell r="BD128">
            <v>0</v>
          </cell>
          <cell r="BE128">
            <v>0</v>
          </cell>
          <cell r="BF128">
            <v>0</v>
          </cell>
          <cell r="BG128">
            <v>0</v>
          </cell>
          <cell r="BH128">
            <v>0</v>
          </cell>
          <cell r="BJ128">
            <v>0</v>
          </cell>
          <cell r="BK128">
            <v>0</v>
          </cell>
        </row>
        <row r="129">
          <cell r="T129" t="str">
            <v>BACKGROUNDS</v>
          </cell>
          <cell r="V129">
            <v>44274.066319164602</v>
          </cell>
          <cell r="W129">
            <v>60000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2168.5116182725365</v>
          </cell>
          <cell r="AV129">
            <v>4029.8235921001065</v>
          </cell>
          <cell r="AW129">
            <v>2928.7536192926427</v>
          </cell>
          <cell r="AX129">
            <v>3228.8156868971791</v>
          </cell>
          <cell r="AY129">
            <v>3195.1259861679241</v>
          </cell>
          <cell r="AZ129">
            <v>2118.903449655686</v>
          </cell>
          <cell r="BA129">
            <v>11760.823760630472</v>
          </cell>
          <cell r="BB129">
            <v>2853.6236495778326</v>
          </cell>
          <cell r="BC129">
            <v>3389.8502404685496</v>
          </cell>
          <cell r="BD129">
            <v>4416.6223200000004</v>
          </cell>
          <cell r="BE129">
            <v>4183.2123961016732</v>
          </cell>
          <cell r="BF129">
            <v>0</v>
          </cell>
          <cell r="BG129">
            <v>0</v>
          </cell>
          <cell r="BH129">
            <v>0</v>
          </cell>
          <cell r="BJ129">
            <v>0</v>
          </cell>
          <cell r="BK129">
            <v>0</v>
          </cell>
        </row>
        <row r="130">
          <cell r="T130" t="str">
            <v>LAYOUTS</v>
          </cell>
          <cell r="U130">
            <v>9.9009759709437734E-2</v>
          </cell>
          <cell r="V130">
            <v>80208.475269764909</v>
          </cell>
          <cell r="W130">
            <v>1130400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1732.0178636821199</v>
          </cell>
          <cell r="AS130">
            <v>1875.9564301131923</v>
          </cell>
          <cell r="AT130">
            <v>5843.2364341781531</v>
          </cell>
          <cell r="AU130">
            <v>7583.6296806897026</v>
          </cell>
          <cell r="AV130">
            <v>5923.5718655284209</v>
          </cell>
          <cell r="AW130">
            <v>4518.7292942670792</v>
          </cell>
          <cell r="AX130">
            <v>5840.3874759042837</v>
          </cell>
          <cell r="AY130">
            <v>5645.4544799682171</v>
          </cell>
          <cell r="AZ130">
            <v>6719.7171195349429</v>
          </cell>
          <cell r="BA130">
            <v>6979.9810585183259</v>
          </cell>
          <cell r="BB130">
            <v>6557.5817166642018</v>
          </cell>
          <cell r="BC130">
            <v>6364.3577685364307</v>
          </cell>
          <cell r="BD130">
            <v>6253.8630000000003</v>
          </cell>
          <cell r="BE130">
            <v>8369.9910821798203</v>
          </cell>
          <cell r="BF130">
            <v>0</v>
          </cell>
          <cell r="BG130">
            <v>0</v>
          </cell>
          <cell r="BH130">
            <v>0</v>
          </cell>
          <cell r="BJ130">
            <v>0</v>
          </cell>
          <cell r="BK130">
            <v>0</v>
          </cell>
        </row>
        <row r="131">
          <cell r="T131" t="str">
            <v>PRODUCTION</v>
          </cell>
          <cell r="U131">
            <v>0.22292725679671649</v>
          </cell>
          <cell r="V131">
            <v>211870.06485959934</v>
          </cell>
          <cell r="W131">
            <v>950400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3518.3407847338499</v>
          </cell>
          <cell r="AW131">
            <v>7515.9846155627492</v>
          </cell>
          <cell r="AX131">
            <v>7704.9188252708136</v>
          </cell>
          <cell r="AY131">
            <v>21635.664197121168</v>
          </cell>
          <cell r="AZ131">
            <v>11261.879070113606</v>
          </cell>
          <cell r="BA131">
            <v>23127.379132341266</v>
          </cell>
          <cell r="BB131">
            <v>14543.835027283996</v>
          </cell>
          <cell r="BC131">
            <v>26073.366907773368</v>
          </cell>
          <cell r="BD131">
            <v>35523.176160000003</v>
          </cell>
          <cell r="BE131">
            <v>60965.520139398541</v>
          </cell>
          <cell r="BF131">
            <v>0</v>
          </cell>
          <cell r="BG131">
            <v>0</v>
          </cell>
          <cell r="BH131">
            <v>0</v>
          </cell>
          <cell r="BJ131">
            <v>0</v>
          </cell>
          <cell r="BK131">
            <v>0</v>
          </cell>
        </row>
        <row r="132">
          <cell r="T132" t="str">
            <v>INK &amp; PAINT</v>
          </cell>
          <cell r="V132">
            <v>0</v>
          </cell>
          <cell r="W132">
            <v>72000</v>
          </cell>
          <cell r="AA132">
            <v>0</v>
          </cell>
          <cell r="AB132">
            <v>0</v>
          </cell>
          <cell r="AC132">
            <v>0</v>
          </cell>
          <cell r="AD132">
            <v>0</v>
          </cell>
          <cell r="AE132">
            <v>556</v>
          </cell>
          <cell r="AF132">
            <v>0</v>
          </cell>
          <cell r="AG132">
            <v>0</v>
          </cell>
          <cell r="AH132">
            <v>225.55794045076053</v>
          </cell>
          <cell r="AI132">
            <v>0</v>
          </cell>
          <cell r="AJ132">
            <v>225.55628575430856</v>
          </cell>
          <cell r="AK132">
            <v>0</v>
          </cell>
          <cell r="AL132">
            <v>74.922477898637339</v>
          </cell>
          <cell r="AM132">
            <v>0</v>
          </cell>
          <cell r="AN132">
            <v>614.32809706842977</v>
          </cell>
          <cell r="AO132">
            <v>0</v>
          </cell>
          <cell r="AP132">
            <v>2915.9174162648774</v>
          </cell>
          <cell r="AQ132">
            <v>7867.1733779534479</v>
          </cell>
          <cell r="AR132">
            <v>5796.0630090061804</v>
          </cell>
          <cell r="AS132">
            <v>10917.317218452634</v>
          </cell>
          <cell r="AT132">
            <v>16850.030870536859</v>
          </cell>
          <cell r="AU132">
            <v>21323.60492802423</v>
          </cell>
          <cell r="AV132">
            <v>22660.759311022095</v>
          </cell>
          <cell r="AW132">
            <v>23097.534056273085</v>
          </cell>
          <cell r="AX132">
            <v>25784.693575916412</v>
          </cell>
          <cell r="AY132">
            <v>38119.240210559277</v>
          </cell>
          <cell r="AZ132">
            <v>29471.094694414289</v>
          </cell>
          <cell r="BA132">
            <v>48016.705091706404</v>
          </cell>
          <cell r="BB132">
            <v>8165.0692360868397</v>
          </cell>
          <cell r="BC132">
            <v>20644.313154318137</v>
          </cell>
          <cell r="BF132">
            <v>0</v>
          </cell>
          <cell r="BG132">
            <v>0</v>
          </cell>
          <cell r="BH132">
            <v>0</v>
          </cell>
          <cell r="BJ132">
            <v>0</v>
          </cell>
          <cell r="BK132">
            <v>0</v>
          </cell>
        </row>
        <row r="133">
          <cell r="T133" t="str">
            <v>TOTAL DIRECT</v>
          </cell>
          <cell r="V133">
            <v>458215.94553328701</v>
          </cell>
          <cell r="X133" t="str">
            <v>DIRECT</v>
          </cell>
          <cell r="AA133">
            <v>0</v>
          </cell>
          <cell r="AB133">
            <v>0</v>
          </cell>
          <cell r="AC133">
            <v>0</v>
          </cell>
          <cell r="AD133">
            <v>0</v>
          </cell>
          <cell r="AE133">
            <v>556</v>
          </cell>
          <cell r="AF133">
            <v>0</v>
          </cell>
          <cell r="AG133">
            <v>0</v>
          </cell>
          <cell r="AH133">
            <v>225.55794045076053</v>
          </cell>
          <cell r="AI133">
            <v>0</v>
          </cell>
          <cell r="AJ133">
            <v>225.55628575430856</v>
          </cell>
          <cell r="AK133">
            <v>0</v>
          </cell>
          <cell r="AL133">
            <v>74.922477898637339</v>
          </cell>
          <cell r="AM133">
            <v>0</v>
          </cell>
          <cell r="AN133">
            <v>614.32809706842977</v>
          </cell>
          <cell r="AO133">
            <v>0</v>
          </cell>
          <cell r="AP133">
            <v>2915.9174162648774</v>
          </cell>
          <cell r="AQ133">
            <v>7867.1733779534479</v>
          </cell>
          <cell r="AR133">
            <v>5796.0630090061804</v>
          </cell>
          <cell r="AS133">
            <v>10917.317218452634</v>
          </cell>
          <cell r="AT133">
            <v>16850.030870536859</v>
          </cell>
          <cell r="AU133">
            <v>21323.60492802423</v>
          </cell>
          <cell r="AV133">
            <v>22660.759311022095</v>
          </cell>
          <cell r="AW133">
            <v>23097.534056273085</v>
          </cell>
          <cell r="AX133">
            <v>25784.693575916412</v>
          </cell>
          <cell r="AY133">
            <v>38119.240210559277</v>
          </cell>
          <cell r="AZ133">
            <v>29471.094694414289</v>
          </cell>
          <cell r="BA133">
            <v>48016.705091706404</v>
          </cell>
          <cell r="BB133">
            <v>29601.204261530587</v>
          </cell>
          <cell r="BC133">
            <v>45184.228285368328</v>
          </cell>
          <cell r="BD133">
            <v>50945.861480000007</v>
          </cell>
          <cell r="BE133">
            <v>77968.152945086156</v>
          </cell>
        </row>
        <row r="134">
          <cell r="T134" t="str">
            <v>"L"TOTAL TO DATE</v>
          </cell>
          <cell r="V134">
            <v>397899.75224877341</v>
          </cell>
          <cell r="W134">
            <v>1519900</v>
          </cell>
          <cell r="X134" t="str">
            <v>DIRECT</v>
          </cell>
          <cell r="AA134">
            <v>0</v>
          </cell>
          <cell r="AB134">
            <v>0</v>
          </cell>
          <cell r="AC134">
            <v>0</v>
          </cell>
          <cell r="AD134">
            <v>0</v>
          </cell>
          <cell r="AE134">
            <v>556</v>
          </cell>
          <cell r="AF134">
            <v>556</v>
          </cell>
          <cell r="AG134">
            <v>556</v>
          </cell>
          <cell r="AH134">
            <v>781.5579404507605</v>
          </cell>
          <cell r="AI134">
            <v>781.5579404507605</v>
          </cell>
          <cell r="AJ134">
            <v>1007.114226205069</v>
          </cell>
          <cell r="AK134">
            <v>1007.114226205069</v>
          </cell>
          <cell r="AL134">
            <v>1082.0367041037064</v>
          </cell>
          <cell r="AM134">
            <v>1082.0367041037064</v>
          </cell>
          <cell r="AN134">
            <v>1696.3648011721361</v>
          </cell>
          <cell r="AO134">
            <v>1696.3648011721361</v>
          </cell>
          <cell r="AP134">
            <v>4612.282217437014</v>
          </cell>
          <cell r="AQ134">
            <v>12479.455595390462</v>
          </cell>
          <cell r="AR134">
            <v>18275.518604396642</v>
          </cell>
          <cell r="AS134">
            <v>29192.835822849276</v>
          </cell>
          <cell r="AT134">
            <v>46042.866693386139</v>
          </cell>
          <cell r="AU134">
            <v>67366.471621410368</v>
          </cell>
          <cell r="AV134">
            <v>90027.23093243246</v>
          </cell>
          <cell r="AW134">
            <v>113124.76498870554</v>
          </cell>
          <cell r="AX134">
            <v>138909.45856462195</v>
          </cell>
          <cell r="AY134">
            <v>177028.69877518123</v>
          </cell>
          <cell r="AZ134">
            <v>206499.79346959552</v>
          </cell>
          <cell r="BA134">
            <v>254516.49856130191</v>
          </cell>
          <cell r="BB134">
            <v>284117.70282283251</v>
          </cell>
          <cell r="BC134">
            <v>329301.93110820081</v>
          </cell>
          <cell r="BD134">
            <v>380247.79258820083</v>
          </cell>
          <cell r="BE134">
            <v>458215.94553328701</v>
          </cell>
        </row>
        <row r="135">
          <cell r="T135" t="str">
            <v>"L"TOTAL TO DATE</v>
          </cell>
          <cell r="V135">
            <v>595680.72919327312</v>
          </cell>
          <cell r="W135">
            <v>1262400</v>
          </cell>
          <cell r="X135" t="str">
            <v>cumulative</v>
          </cell>
          <cell r="AA135">
            <v>0</v>
          </cell>
          <cell r="AB135">
            <v>0</v>
          </cell>
          <cell r="AC135">
            <v>0</v>
          </cell>
          <cell r="AD135">
            <v>0</v>
          </cell>
          <cell r="AE135">
            <v>722.8</v>
          </cell>
          <cell r="AF135">
            <v>722.8</v>
          </cell>
          <cell r="AG135">
            <v>722.8</v>
          </cell>
          <cell r="AH135">
            <v>1016.0253225859886</v>
          </cell>
          <cell r="AI135">
            <v>1016.0253225859886</v>
          </cell>
          <cell r="AJ135">
            <v>1309.2484940665897</v>
          </cell>
          <cell r="AK135">
            <v>1309.2484940665897</v>
          </cell>
          <cell r="AL135">
            <v>1406.6477153348183</v>
          </cell>
          <cell r="AM135">
            <v>1406.6477153348183</v>
          </cell>
          <cell r="AN135">
            <v>2205.2742415237772</v>
          </cell>
          <cell r="AO135">
            <v>2205.2742415237772</v>
          </cell>
          <cell r="AP135">
            <v>5995.9668826681182</v>
          </cell>
          <cell r="AQ135">
            <v>16223.292274007599</v>
          </cell>
          <cell r="AR135">
            <v>23758.174185715634</v>
          </cell>
          <cell r="AS135">
            <v>37950.686569704063</v>
          </cell>
          <cell r="AT135">
            <v>59855.726701401982</v>
          </cell>
          <cell r="AU135">
            <v>87576.413107833476</v>
          </cell>
          <cell r="AV135">
            <v>117035.4002121622</v>
          </cell>
          <cell r="AW135">
            <v>147062.19448531722</v>
          </cell>
          <cell r="AX135">
            <v>180582.29613400853</v>
          </cell>
          <cell r="AY135">
            <v>230137.3084077356</v>
          </cell>
          <cell r="AZ135">
            <v>268449.73151047417</v>
          </cell>
          <cell r="BA135">
            <v>330871.44812969246</v>
          </cell>
          <cell r="BB135">
            <v>369353.01366968226</v>
          </cell>
          <cell r="BC135">
            <v>428092.51044066105</v>
          </cell>
          <cell r="BD135">
            <v>494322.1303646611</v>
          </cell>
          <cell r="BE135">
            <v>595680.72919327312</v>
          </cell>
        </row>
        <row r="136">
          <cell r="V136" t="str">
            <v>PROJECTED RTM</v>
          </cell>
          <cell r="X136">
            <v>35907</v>
          </cell>
          <cell r="Y136">
            <v>119</v>
          </cell>
          <cell r="Z136">
            <v>44.722222222222229</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v>0</v>
          </cell>
          <cell r="BC136">
            <v>0</v>
          </cell>
          <cell r="BD136">
            <v>0</v>
          </cell>
          <cell r="BE136">
            <v>0</v>
          </cell>
          <cell r="BF136">
            <v>0</v>
          </cell>
          <cell r="BG136">
            <v>0</v>
          </cell>
          <cell r="BH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row>
        <row r="137">
          <cell r="V137" t="str">
            <v>PROJECTED RTM</v>
          </cell>
          <cell r="X137">
            <v>35907</v>
          </cell>
          <cell r="Y137">
            <v>119</v>
          </cell>
          <cell r="Z137">
            <v>39.666666666666671</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BA137">
            <v>0</v>
          </cell>
          <cell r="BB137">
            <v>0</v>
          </cell>
          <cell r="BC137">
            <v>0</v>
          </cell>
          <cell r="BD137">
            <v>0</v>
          </cell>
          <cell r="BE137">
            <v>0</v>
          </cell>
          <cell r="BF137">
            <v>0</v>
          </cell>
          <cell r="BG137">
            <v>0</v>
          </cell>
          <cell r="BH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row>
        <row r="138">
          <cell r="V138" t="str">
            <v>PROJECTED STREET</v>
          </cell>
          <cell r="X138">
            <v>35936</v>
          </cell>
        </row>
        <row r="139">
          <cell r="V139" t="str">
            <v>+ or - Scheduled Date</v>
          </cell>
          <cell r="X139">
            <v>25</v>
          </cell>
        </row>
        <row r="141">
          <cell r="N141" t="str">
            <v>ENGINEERING</v>
          </cell>
          <cell r="R141" t="str">
            <v>MAGOO FEATURE FILM</v>
          </cell>
          <cell r="W141" t="str">
            <v>FRAMES</v>
          </cell>
          <cell r="X141">
            <v>3000</v>
          </cell>
          <cell r="Y141" t="str">
            <v>WK Count</v>
          </cell>
          <cell r="Z141" t="str">
            <v>Total Days</v>
          </cell>
        </row>
        <row r="142">
          <cell r="N142" t="str">
            <v>ENGINEERING</v>
          </cell>
          <cell r="R142" t="str">
            <v>MAGOO FEATURE FILM</v>
          </cell>
          <cell r="V142" t="str">
            <v xml:space="preserve">START </v>
          </cell>
          <cell r="W142" t="str">
            <v>FRAMES</v>
          </cell>
          <cell r="X142">
            <v>3000</v>
          </cell>
          <cell r="Y142" t="str">
            <v>WK Count</v>
          </cell>
          <cell r="Z142" t="str">
            <v>Total Days</v>
          </cell>
          <cell r="CE142">
            <v>0</v>
          </cell>
          <cell r="CF142">
            <v>0</v>
          </cell>
          <cell r="CG142">
            <v>0</v>
          </cell>
          <cell r="CH142">
            <v>0</v>
          </cell>
          <cell r="CI142">
            <v>0</v>
          </cell>
          <cell r="CJ142">
            <v>0</v>
          </cell>
          <cell r="CK142">
            <v>0</v>
          </cell>
          <cell r="CL142">
            <v>0</v>
          </cell>
          <cell r="CM142">
            <v>0</v>
          </cell>
          <cell r="CN142">
            <v>0</v>
          </cell>
          <cell r="CO142">
            <v>0</v>
          </cell>
          <cell r="CP142">
            <v>0</v>
          </cell>
          <cell r="CQ142">
            <v>0</v>
          </cell>
          <cell r="CR142">
            <v>0</v>
          </cell>
          <cell r="CS142">
            <v>0</v>
          </cell>
          <cell r="CT142">
            <v>0</v>
          </cell>
          <cell r="CU142">
            <v>0</v>
          </cell>
          <cell r="CV142">
            <v>0</v>
          </cell>
          <cell r="CW142">
            <v>0</v>
          </cell>
          <cell r="CX142">
            <v>0</v>
          </cell>
          <cell r="CY142">
            <v>0</v>
          </cell>
          <cell r="CZ142">
            <v>0</v>
          </cell>
          <cell r="DA142">
            <v>0</v>
          </cell>
          <cell r="DB142">
            <v>0</v>
          </cell>
          <cell r="DC142">
            <v>0</v>
          </cell>
          <cell r="DD142">
            <v>0</v>
          </cell>
          <cell r="DE142">
            <v>0</v>
          </cell>
          <cell r="DF142">
            <v>0</v>
          </cell>
          <cell r="DG142">
            <v>0</v>
          </cell>
          <cell r="DH142">
            <v>0</v>
          </cell>
          <cell r="DI142">
            <v>0</v>
          </cell>
          <cell r="DJ142">
            <v>0</v>
          </cell>
          <cell r="DK142">
            <v>0</v>
          </cell>
          <cell r="DL142">
            <v>0</v>
          </cell>
          <cell r="DM142">
            <v>0</v>
          </cell>
          <cell r="DN142">
            <v>0</v>
          </cell>
          <cell r="DO142">
            <v>0</v>
          </cell>
          <cell r="DP142">
            <v>0</v>
          </cell>
          <cell r="DQ142">
            <v>0</v>
          </cell>
          <cell r="DR142">
            <v>0</v>
          </cell>
          <cell r="DS142">
            <v>0</v>
          </cell>
          <cell r="DT142">
            <v>0</v>
          </cell>
          <cell r="DU142">
            <v>0</v>
          </cell>
          <cell r="DV142">
            <v>0</v>
          </cell>
          <cell r="DW142">
            <v>0</v>
          </cell>
          <cell r="DX142">
            <v>0</v>
          </cell>
          <cell r="DY142">
            <v>0</v>
          </cell>
          <cell r="DZ142">
            <v>0</v>
          </cell>
          <cell r="EA142">
            <v>0</v>
          </cell>
          <cell r="EB142">
            <v>0</v>
          </cell>
          <cell r="EC142">
            <v>0</v>
          </cell>
          <cell r="ED142">
            <v>0</v>
          </cell>
          <cell r="EE142">
            <v>0</v>
          </cell>
          <cell r="EF142">
            <v>0</v>
          </cell>
          <cell r="EG142">
            <v>0</v>
          </cell>
          <cell r="EH142">
            <v>0</v>
          </cell>
          <cell r="EI142">
            <v>0</v>
          </cell>
          <cell r="EJ142">
            <v>0</v>
          </cell>
          <cell r="EK142">
            <v>0</v>
          </cell>
          <cell r="EL142">
            <v>0</v>
          </cell>
          <cell r="EM142">
            <v>0</v>
          </cell>
          <cell r="EN142">
            <v>0</v>
          </cell>
          <cell r="EO142">
            <v>0</v>
          </cell>
          <cell r="EP142">
            <v>0</v>
          </cell>
          <cell r="EQ142">
            <v>0</v>
          </cell>
          <cell r="ER142">
            <v>0</v>
          </cell>
          <cell r="ES142">
            <v>0</v>
          </cell>
          <cell r="ET142">
            <v>0</v>
          </cell>
          <cell r="EU142">
            <v>0</v>
          </cell>
          <cell r="EV142">
            <v>0</v>
          </cell>
        </row>
        <row r="143">
          <cell r="A143" t="str">
            <v>PREP</v>
          </cell>
          <cell r="F143" t="str">
            <v>ANIMATION</v>
          </cell>
          <cell r="I143" t="str">
            <v>INK &amp; PAINT</v>
          </cell>
          <cell r="L143" t="str">
            <v>ALPHA</v>
          </cell>
          <cell r="N143" t="str">
            <v>BETA</v>
          </cell>
          <cell r="P143" t="str">
            <v>RTM</v>
          </cell>
          <cell r="R143" t="str">
            <v>STREET</v>
          </cell>
          <cell r="T143" t="str">
            <v>Story Boards</v>
          </cell>
          <cell r="V143" t="str">
            <v xml:space="preserve">START </v>
          </cell>
          <cell r="W143" t="str">
            <v>END</v>
          </cell>
          <cell r="X143" t="str">
            <v>Billed As</v>
          </cell>
          <cell r="Y143">
            <v>0</v>
          </cell>
          <cell r="Z143" t="e">
            <v>#REF!</v>
          </cell>
          <cell r="CE143">
            <v>0</v>
          </cell>
          <cell r="CF143">
            <v>0</v>
          </cell>
          <cell r="CG143">
            <v>0</v>
          </cell>
          <cell r="CH143">
            <v>0</v>
          </cell>
          <cell r="CI143">
            <v>0</v>
          </cell>
          <cell r="CJ143">
            <v>0</v>
          </cell>
          <cell r="CK143">
            <v>0</v>
          </cell>
          <cell r="CL143">
            <v>0</v>
          </cell>
          <cell r="CM143">
            <v>0</v>
          </cell>
          <cell r="CN143">
            <v>0</v>
          </cell>
          <cell r="CO143">
            <v>0</v>
          </cell>
          <cell r="CP143">
            <v>0</v>
          </cell>
          <cell r="CQ143">
            <v>0</v>
          </cell>
          <cell r="CR143">
            <v>0</v>
          </cell>
          <cell r="CS143">
            <v>0</v>
          </cell>
          <cell r="CT143">
            <v>0</v>
          </cell>
          <cell r="CU143">
            <v>0</v>
          </cell>
          <cell r="CV143">
            <v>0</v>
          </cell>
          <cell r="CW143">
            <v>0</v>
          </cell>
          <cell r="CX143">
            <v>0</v>
          </cell>
          <cell r="CY143">
            <v>0</v>
          </cell>
          <cell r="CZ143">
            <v>0</v>
          </cell>
          <cell r="DA143">
            <v>0</v>
          </cell>
          <cell r="DB143">
            <v>0</v>
          </cell>
          <cell r="DC143">
            <v>0</v>
          </cell>
          <cell r="DD143">
            <v>0</v>
          </cell>
          <cell r="DE143">
            <v>0</v>
          </cell>
          <cell r="DF143">
            <v>0</v>
          </cell>
          <cell r="DG143">
            <v>0</v>
          </cell>
          <cell r="DH143">
            <v>0</v>
          </cell>
          <cell r="DI143">
            <v>0</v>
          </cell>
          <cell r="DJ143">
            <v>0</v>
          </cell>
          <cell r="DK143">
            <v>0</v>
          </cell>
          <cell r="DL143">
            <v>0</v>
          </cell>
          <cell r="DM143">
            <v>0</v>
          </cell>
          <cell r="DN143">
            <v>0</v>
          </cell>
          <cell r="DO143">
            <v>0</v>
          </cell>
          <cell r="DP143">
            <v>0</v>
          </cell>
          <cell r="DQ143">
            <v>0</v>
          </cell>
          <cell r="DR143">
            <v>0</v>
          </cell>
          <cell r="DS143">
            <v>0</v>
          </cell>
          <cell r="DT143">
            <v>0</v>
          </cell>
          <cell r="DU143">
            <v>0</v>
          </cell>
          <cell r="DV143">
            <v>0</v>
          </cell>
          <cell r="DW143">
            <v>0</v>
          </cell>
          <cell r="DX143">
            <v>0</v>
          </cell>
          <cell r="DY143">
            <v>0</v>
          </cell>
          <cell r="DZ143">
            <v>0</v>
          </cell>
          <cell r="EA143">
            <v>0</v>
          </cell>
          <cell r="EB143">
            <v>0</v>
          </cell>
          <cell r="EC143">
            <v>0</v>
          </cell>
          <cell r="ED143">
            <v>0</v>
          </cell>
          <cell r="EE143">
            <v>0</v>
          </cell>
          <cell r="EF143">
            <v>0</v>
          </cell>
          <cell r="EG143">
            <v>0</v>
          </cell>
          <cell r="EH143">
            <v>0</v>
          </cell>
          <cell r="EI143">
            <v>0</v>
          </cell>
          <cell r="EJ143">
            <v>0</v>
          </cell>
          <cell r="EK143">
            <v>0</v>
          </cell>
          <cell r="EL143">
            <v>0</v>
          </cell>
          <cell r="EM143">
            <v>0</v>
          </cell>
          <cell r="EN143">
            <v>0</v>
          </cell>
          <cell r="EO143">
            <v>0</v>
          </cell>
          <cell r="EP143">
            <v>0</v>
          </cell>
          <cell r="EQ143">
            <v>0</v>
          </cell>
          <cell r="ER143">
            <v>0</v>
          </cell>
          <cell r="ES143">
            <v>0</v>
          </cell>
          <cell r="ET143">
            <v>0</v>
          </cell>
          <cell r="EU143">
            <v>0</v>
          </cell>
          <cell r="EV143">
            <v>0</v>
          </cell>
        </row>
        <row r="144">
          <cell r="A144" t="str">
            <v>PREP</v>
          </cell>
          <cell r="F144" t="str">
            <v>ANIMATION</v>
          </cell>
          <cell r="I144" t="str">
            <v>INK &amp; PAINT</v>
          </cell>
          <cell r="L144" t="str">
            <v>ALPHA</v>
          </cell>
          <cell r="N144" t="str">
            <v>BETA</v>
          </cell>
          <cell r="P144" t="str">
            <v>RTM</v>
          </cell>
          <cell r="R144" t="str">
            <v>STREET</v>
          </cell>
          <cell r="S144" t="str">
            <v>PRODUCTION TO DATE</v>
          </cell>
          <cell r="T144" t="str">
            <v>Story Boards</v>
          </cell>
          <cell r="W144">
            <v>35697</v>
          </cell>
          <cell r="X144" t="str">
            <v>TEST</v>
          </cell>
          <cell r="Y144">
            <v>0</v>
          </cell>
          <cell r="Z144" t="e">
            <v>#REF!</v>
          </cell>
          <cell r="CE144">
            <v>0</v>
          </cell>
          <cell r="CF144">
            <v>0</v>
          </cell>
          <cell r="CG144">
            <v>0</v>
          </cell>
          <cell r="CH144">
            <v>0</v>
          </cell>
          <cell r="CI144">
            <v>0</v>
          </cell>
          <cell r="CJ144">
            <v>0</v>
          </cell>
          <cell r="CK144">
            <v>0</v>
          </cell>
          <cell r="CL144">
            <v>0</v>
          </cell>
          <cell r="CM144">
            <v>0</v>
          </cell>
          <cell r="CN144">
            <v>0</v>
          </cell>
          <cell r="CO144">
            <v>0</v>
          </cell>
          <cell r="CP144">
            <v>0</v>
          </cell>
          <cell r="CQ144">
            <v>0</v>
          </cell>
          <cell r="CR144">
            <v>0</v>
          </cell>
          <cell r="CS144">
            <v>0</v>
          </cell>
          <cell r="CT144">
            <v>0</v>
          </cell>
          <cell r="CU144">
            <v>0</v>
          </cell>
          <cell r="CV144">
            <v>0</v>
          </cell>
          <cell r="CW144">
            <v>0</v>
          </cell>
          <cell r="CX144">
            <v>0</v>
          </cell>
          <cell r="CY144">
            <v>0</v>
          </cell>
          <cell r="CZ144">
            <v>0</v>
          </cell>
          <cell r="DA144">
            <v>0</v>
          </cell>
          <cell r="DB144">
            <v>0</v>
          </cell>
          <cell r="DC144">
            <v>0</v>
          </cell>
          <cell r="DD144">
            <v>0</v>
          </cell>
          <cell r="DE144">
            <v>0</v>
          </cell>
          <cell r="DF144">
            <v>0</v>
          </cell>
          <cell r="DG144">
            <v>0</v>
          </cell>
          <cell r="DH144">
            <v>0</v>
          </cell>
          <cell r="DI144">
            <v>0</v>
          </cell>
          <cell r="DJ144">
            <v>0</v>
          </cell>
          <cell r="DK144">
            <v>0</v>
          </cell>
          <cell r="DL144">
            <v>0</v>
          </cell>
          <cell r="DM144">
            <v>0</v>
          </cell>
          <cell r="DN144">
            <v>0</v>
          </cell>
          <cell r="DO144">
            <v>0</v>
          </cell>
          <cell r="DP144">
            <v>0</v>
          </cell>
          <cell r="DQ144">
            <v>0</v>
          </cell>
          <cell r="DR144">
            <v>0</v>
          </cell>
          <cell r="DS144">
            <v>0</v>
          </cell>
          <cell r="DT144">
            <v>0</v>
          </cell>
          <cell r="DU144">
            <v>0</v>
          </cell>
          <cell r="DV144">
            <v>0</v>
          </cell>
          <cell r="DW144">
            <v>0</v>
          </cell>
          <cell r="DX144">
            <v>0</v>
          </cell>
          <cell r="DY144">
            <v>0</v>
          </cell>
          <cell r="DZ144">
            <v>0</v>
          </cell>
          <cell r="EA144">
            <v>0</v>
          </cell>
          <cell r="EB144">
            <v>0</v>
          </cell>
          <cell r="EC144">
            <v>0</v>
          </cell>
          <cell r="ED144">
            <v>0</v>
          </cell>
          <cell r="EE144">
            <v>0</v>
          </cell>
          <cell r="EF144">
            <v>0</v>
          </cell>
          <cell r="EG144">
            <v>0</v>
          </cell>
          <cell r="EH144">
            <v>0</v>
          </cell>
          <cell r="EI144">
            <v>0</v>
          </cell>
          <cell r="EJ144">
            <v>0</v>
          </cell>
          <cell r="EK144">
            <v>0</v>
          </cell>
          <cell r="EL144">
            <v>0</v>
          </cell>
          <cell r="EM144">
            <v>0</v>
          </cell>
          <cell r="EN144">
            <v>0</v>
          </cell>
          <cell r="EO144">
            <v>0</v>
          </cell>
          <cell r="EP144">
            <v>0</v>
          </cell>
          <cell r="EQ144">
            <v>0</v>
          </cell>
          <cell r="ER144">
            <v>0</v>
          </cell>
          <cell r="ES144">
            <v>0</v>
          </cell>
          <cell r="ET144">
            <v>0</v>
          </cell>
          <cell r="EU144">
            <v>0</v>
          </cell>
          <cell r="EV144">
            <v>0</v>
          </cell>
        </row>
        <row r="145">
          <cell r="S145" t="str">
            <v>PRODUCTION TO DATE</v>
          </cell>
          <cell r="T145" t="str">
            <v>Film &amp; Animatic</v>
          </cell>
          <cell r="V145">
            <v>35702</v>
          </cell>
          <cell r="W145">
            <v>35699</v>
          </cell>
          <cell r="X145" t="str">
            <v>TEST</v>
          </cell>
        </row>
        <row r="146">
          <cell r="T146" t="str">
            <v>Finalize StoryBoards</v>
          </cell>
          <cell r="V146">
            <v>35702</v>
          </cell>
          <cell r="W146">
            <v>35706</v>
          </cell>
          <cell r="X146" t="str">
            <v>TEST</v>
          </cell>
        </row>
        <row r="147">
          <cell r="T147" t="str">
            <v>LAYOUTS</v>
          </cell>
          <cell r="V147">
            <v>35709</v>
          </cell>
          <cell r="W147">
            <v>35727</v>
          </cell>
          <cell r="X147" t="str">
            <v>LAYOUT</v>
          </cell>
        </row>
        <row r="148">
          <cell r="T148" t="str">
            <v>2D ANIMATION</v>
          </cell>
          <cell r="V148">
            <v>35716</v>
          </cell>
          <cell r="W148">
            <v>35741</v>
          </cell>
          <cell r="X148" t="str">
            <v>2D</v>
          </cell>
        </row>
        <row r="149">
          <cell r="T149" t="str">
            <v>3D ANIMATION</v>
          </cell>
          <cell r="V149">
            <v>35716</v>
          </cell>
          <cell r="W149">
            <v>35746</v>
          </cell>
          <cell r="X149" t="str">
            <v>3D</v>
          </cell>
        </row>
        <row r="150">
          <cell r="T150" t="str">
            <v>CLEANUP</v>
          </cell>
          <cell r="V150">
            <v>35723</v>
          </cell>
          <cell r="W150">
            <v>35746</v>
          </cell>
          <cell r="X150" t="str">
            <v>2D</v>
          </cell>
        </row>
        <row r="151">
          <cell r="T151" t="str">
            <v>CHECKING</v>
          </cell>
          <cell r="V151">
            <v>35737</v>
          </cell>
          <cell r="W151">
            <v>35750</v>
          </cell>
          <cell r="X151" t="str">
            <v>2D</v>
          </cell>
        </row>
        <row r="152">
          <cell r="T152" t="str">
            <v>DIP &amp; COMPOSITE</v>
          </cell>
          <cell r="V152">
            <v>35744</v>
          </cell>
          <cell r="W152">
            <v>35760</v>
          </cell>
          <cell r="X152" t="str">
            <v>POST</v>
          </cell>
        </row>
        <row r="153">
          <cell r="T153" t="str">
            <v>FINAL LAB</v>
          </cell>
          <cell r="V153">
            <v>35760</v>
          </cell>
          <cell r="W153">
            <v>35765</v>
          </cell>
          <cell r="X153" t="str">
            <v>FINAL LAB</v>
          </cell>
          <cell r="CE153">
            <v>0</v>
          </cell>
          <cell r="CF153">
            <v>0</v>
          </cell>
          <cell r="CG153">
            <v>0</v>
          </cell>
          <cell r="CH153">
            <v>0</v>
          </cell>
          <cell r="CI153">
            <v>0</v>
          </cell>
          <cell r="CJ153">
            <v>0</v>
          </cell>
          <cell r="CK153">
            <v>0</v>
          </cell>
          <cell r="CL153">
            <v>0</v>
          </cell>
          <cell r="CM153">
            <v>0</v>
          </cell>
          <cell r="CN153">
            <v>0</v>
          </cell>
          <cell r="CO153">
            <v>0</v>
          </cell>
          <cell r="CP153">
            <v>0</v>
          </cell>
          <cell r="CQ153">
            <v>0</v>
          </cell>
          <cell r="CR153">
            <v>0</v>
          </cell>
          <cell r="CS153">
            <v>0</v>
          </cell>
          <cell r="CT153">
            <v>0</v>
          </cell>
          <cell r="CU153">
            <v>0</v>
          </cell>
          <cell r="CV153">
            <v>0</v>
          </cell>
          <cell r="CW153">
            <v>0</v>
          </cell>
          <cell r="CX153">
            <v>0</v>
          </cell>
          <cell r="CY153">
            <v>0</v>
          </cell>
          <cell r="CZ153">
            <v>0</v>
          </cell>
          <cell r="DA153">
            <v>0</v>
          </cell>
          <cell r="DB153">
            <v>0</v>
          </cell>
          <cell r="DC153">
            <v>0</v>
          </cell>
          <cell r="DD153">
            <v>0</v>
          </cell>
          <cell r="DE153">
            <v>0</v>
          </cell>
          <cell r="DF153">
            <v>0</v>
          </cell>
          <cell r="DG153">
            <v>0</v>
          </cell>
          <cell r="DH153">
            <v>0</v>
          </cell>
          <cell r="DI153">
            <v>0</v>
          </cell>
          <cell r="DJ153">
            <v>0</v>
          </cell>
          <cell r="DK153">
            <v>0</v>
          </cell>
          <cell r="DL153">
            <v>0</v>
          </cell>
          <cell r="DM153">
            <v>0</v>
          </cell>
          <cell r="DN153">
            <v>0</v>
          </cell>
          <cell r="DO153">
            <v>0</v>
          </cell>
          <cell r="DP153">
            <v>0</v>
          </cell>
          <cell r="DQ153">
            <v>0</v>
          </cell>
          <cell r="DR153">
            <v>0</v>
          </cell>
          <cell r="DS153">
            <v>0</v>
          </cell>
          <cell r="DT153">
            <v>0</v>
          </cell>
          <cell r="DU153">
            <v>0</v>
          </cell>
          <cell r="DV153">
            <v>0</v>
          </cell>
          <cell r="DW153">
            <v>0</v>
          </cell>
          <cell r="DX153">
            <v>0</v>
          </cell>
          <cell r="DY153">
            <v>0</v>
          </cell>
          <cell r="DZ153">
            <v>0</v>
          </cell>
          <cell r="EA153">
            <v>0</v>
          </cell>
          <cell r="EB153">
            <v>0</v>
          </cell>
          <cell r="EC153">
            <v>0</v>
          </cell>
          <cell r="ED153">
            <v>0</v>
          </cell>
          <cell r="EE153">
            <v>0</v>
          </cell>
          <cell r="EF153">
            <v>0</v>
          </cell>
          <cell r="EG153">
            <v>0</v>
          </cell>
          <cell r="EH153">
            <v>0</v>
          </cell>
          <cell r="EI153">
            <v>0</v>
          </cell>
          <cell r="EJ153">
            <v>0</v>
          </cell>
          <cell r="EK153">
            <v>0</v>
          </cell>
          <cell r="EL153">
            <v>0</v>
          </cell>
          <cell r="EM153">
            <v>0</v>
          </cell>
          <cell r="EN153">
            <v>0</v>
          </cell>
          <cell r="EO153">
            <v>0</v>
          </cell>
          <cell r="EP153">
            <v>0</v>
          </cell>
          <cell r="EQ153">
            <v>0</v>
          </cell>
          <cell r="ER153">
            <v>0</v>
          </cell>
          <cell r="ES153">
            <v>0</v>
          </cell>
          <cell r="ET153">
            <v>0</v>
          </cell>
          <cell r="EU153">
            <v>0</v>
          </cell>
          <cell r="EV153">
            <v>0</v>
          </cell>
        </row>
        <row r="154">
          <cell r="S154" t="str">
            <v>COST TO DATE</v>
          </cell>
          <cell r="V154" t="str">
            <v>DIRECT TO DATE</v>
          </cell>
          <cell r="CE154">
            <v>0</v>
          </cell>
          <cell r="CF154">
            <v>0</v>
          </cell>
          <cell r="CG154">
            <v>0</v>
          </cell>
          <cell r="CH154">
            <v>0</v>
          </cell>
          <cell r="CI154">
            <v>0</v>
          </cell>
          <cell r="CJ154">
            <v>0</v>
          </cell>
          <cell r="CK154">
            <v>0</v>
          </cell>
          <cell r="CL154">
            <v>0</v>
          </cell>
          <cell r="CM154">
            <v>0</v>
          </cell>
          <cell r="CN154">
            <v>0</v>
          </cell>
          <cell r="CO154">
            <v>0</v>
          </cell>
          <cell r="CP154">
            <v>0</v>
          </cell>
          <cell r="CQ154">
            <v>0</v>
          </cell>
          <cell r="CR154">
            <v>0</v>
          </cell>
          <cell r="CS154">
            <v>0</v>
          </cell>
          <cell r="CT154">
            <v>0</v>
          </cell>
          <cell r="CU154">
            <v>0</v>
          </cell>
          <cell r="CV154">
            <v>0</v>
          </cell>
          <cell r="CW154">
            <v>0</v>
          </cell>
          <cell r="CX154">
            <v>0</v>
          </cell>
          <cell r="CY154">
            <v>0</v>
          </cell>
          <cell r="CZ154">
            <v>0</v>
          </cell>
          <cell r="DA154">
            <v>0</v>
          </cell>
          <cell r="DB154">
            <v>0</v>
          </cell>
          <cell r="DC154">
            <v>0</v>
          </cell>
          <cell r="DD154">
            <v>0</v>
          </cell>
          <cell r="DE154">
            <v>0</v>
          </cell>
          <cell r="DF154">
            <v>0</v>
          </cell>
          <cell r="DG154">
            <v>0</v>
          </cell>
          <cell r="DH154">
            <v>0</v>
          </cell>
          <cell r="DI154">
            <v>0</v>
          </cell>
          <cell r="DJ154">
            <v>0</v>
          </cell>
          <cell r="DK154">
            <v>0</v>
          </cell>
          <cell r="DL154">
            <v>0</v>
          </cell>
          <cell r="DM154">
            <v>0</v>
          </cell>
          <cell r="DN154">
            <v>0</v>
          </cell>
          <cell r="DO154">
            <v>0</v>
          </cell>
          <cell r="DP154">
            <v>0</v>
          </cell>
          <cell r="DQ154">
            <v>0</v>
          </cell>
          <cell r="DR154">
            <v>0</v>
          </cell>
          <cell r="DS154">
            <v>0</v>
          </cell>
          <cell r="DT154">
            <v>0</v>
          </cell>
          <cell r="DU154">
            <v>0</v>
          </cell>
          <cell r="DV154">
            <v>0</v>
          </cell>
          <cell r="DW154">
            <v>0</v>
          </cell>
          <cell r="DX154">
            <v>0</v>
          </cell>
          <cell r="DY154">
            <v>0</v>
          </cell>
          <cell r="DZ154">
            <v>0</v>
          </cell>
          <cell r="EA154">
            <v>0</v>
          </cell>
          <cell r="EB154">
            <v>0</v>
          </cell>
          <cell r="EC154">
            <v>0</v>
          </cell>
          <cell r="ED154">
            <v>0</v>
          </cell>
          <cell r="EE154">
            <v>0</v>
          </cell>
          <cell r="EF154">
            <v>0</v>
          </cell>
          <cell r="EG154">
            <v>0</v>
          </cell>
          <cell r="EH154">
            <v>0</v>
          </cell>
          <cell r="EI154">
            <v>0</v>
          </cell>
          <cell r="EJ154">
            <v>0</v>
          </cell>
          <cell r="EK154">
            <v>0</v>
          </cell>
          <cell r="EL154">
            <v>0</v>
          </cell>
          <cell r="EM154">
            <v>0</v>
          </cell>
          <cell r="EN154">
            <v>0</v>
          </cell>
          <cell r="EO154">
            <v>0</v>
          </cell>
          <cell r="EP154">
            <v>0</v>
          </cell>
          <cell r="EQ154">
            <v>0</v>
          </cell>
          <cell r="ER154">
            <v>0</v>
          </cell>
          <cell r="ES154">
            <v>0</v>
          </cell>
          <cell r="ET154">
            <v>0</v>
          </cell>
          <cell r="EU154">
            <v>0</v>
          </cell>
          <cell r="EV154">
            <v>0</v>
          </cell>
        </row>
        <row r="155">
          <cell r="S155" t="str">
            <v>COST TO DATE</v>
          </cell>
          <cell r="T155" t="str">
            <v>TEST</v>
          </cell>
          <cell r="V155" t="str">
            <v>DIRECT TO DATE</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21030.803483748608</v>
          </cell>
          <cell r="AW155">
            <v>14839.647470976515</v>
          </cell>
          <cell r="AX155">
            <v>22.73</v>
          </cell>
          <cell r="AY155">
            <v>718.75</v>
          </cell>
          <cell r="AZ155">
            <v>0</v>
          </cell>
          <cell r="BA155">
            <v>0</v>
          </cell>
          <cell r="BB155">
            <v>0</v>
          </cell>
          <cell r="BC155">
            <v>0</v>
          </cell>
          <cell r="BD155">
            <v>0</v>
          </cell>
          <cell r="BE155">
            <v>0</v>
          </cell>
          <cell r="BF155">
            <v>0</v>
          </cell>
          <cell r="BG155">
            <v>0</v>
          </cell>
          <cell r="BH155">
            <v>0</v>
          </cell>
          <cell r="BJ155">
            <v>0</v>
          </cell>
          <cell r="BK155">
            <v>0</v>
          </cell>
          <cell r="BL155">
            <v>0</v>
          </cell>
          <cell r="BM155">
            <v>0</v>
          </cell>
          <cell r="BN155">
            <v>0</v>
          </cell>
          <cell r="BO155">
            <v>0</v>
          </cell>
          <cell r="BP155">
            <v>0</v>
          </cell>
          <cell r="BQ155">
            <v>0</v>
          </cell>
        </row>
        <row r="156">
          <cell r="T156" t="str">
            <v>TEST</v>
          </cell>
          <cell r="V156">
            <v>36611.930954725125</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21030.803483748608</v>
          </cell>
          <cell r="AW156">
            <v>14839.647470976515</v>
          </cell>
          <cell r="AX156">
            <v>22.73</v>
          </cell>
          <cell r="AY156">
            <v>718.75</v>
          </cell>
          <cell r="AZ156">
            <v>0</v>
          </cell>
          <cell r="BA156">
            <v>0</v>
          </cell>
          <cell r="BB156">
            <v>0</v>
          </cell>
          <cell r="BC156">
            <v>0</v>
          </cell>
          <cell r="BD156">
            <v>0</v>
          </cell>
          <cell r="BE156">
            <v>0</v>
          </cell>
          <cell r="BF156">
            <v>0</v>
          </cell>
          <cell r="BG156">
            <v>0</v>
          </cell>
          <cell r="BH156">
            <v>0</v>
          </cell>
          <cell r="BJ156">
            <v>0</v>
          </cell>
          <cell r="BK156">
            <v>0</v>
          </cell>
          <cell r="BL156">
            <v>0</v>
          </cell>
          <cell r="BM156">
            <v>0</v>
          </cell>
          <cell r="BN156">
            <v>0</v>
          </cell>
          <cell r="BO156">
            <v>0</v>
          </cell>
          <cell r="BP156">
            <v>0</v>
          </cell>
          <cell r="BQ156">
            <v>0</v>
          </cell>
        </row>
        <row r="157">
          <cell r="T157" t="str">
            <v>LAYOUTS</v>
          </cell>
          <cell r="V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v>0</v>
          </cell>
          <cell r="BC157">
            <v>0</v>
          </cell>
          <cell r="BD157">
            <v>0</v>
          </cell>
          <cell r="BE157">
            <v>0</v>
          </cell>
          <cell r="BF157">
            <v>0</v>
          </cell>
          <cell r="BG157">
            <v>0</v>
          </cell>
          <cell r="BH157">
            <v>0</v>
          </cell>
          <cell r="BJ157">
            <v>0</v>
          </cell>
          <cell r="BK157">
            <v>0</v>
          </cell>
          <cell r="BL157">
            <v>0</v>
          </cell>
          <cell r="BM157">
            <v>0</v>
          </cell>
          <cell r="BN157">
            <v>0</v>
          </cell>
          <cell r="BO157">
            <v>0</v>
          </cell>
          <cell r="BP157">
            <v>0</v>
          </cell>
          <cell r="BQ157">
            <v>0</v>
          </cell>
        </row>
        <row r="158">
          <cell r="T158" t="str">
            <v>2D ANIMATION</v>
          </cell>
          <cell r="V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v>0</v>
          </cell>
          <cell r="BC158">
            <v>0</v>
          </cell>
          <cell r="BD158">
            <v>0</v>
          </cell>
          <cell r="BE158">
            <v>0</v>
          </cell>
          <cell r="BF158">
            <v>0</v>
          </cell>
          <cell r="BG158">
            <v>0</v>
          </cell>
          <cell r="BH158">
            <v>0</v>
          </cell>
          <cell r="BJ158">
            <v>0</v>
          </cell>
          <cell r="BK158">
            <v>0</v>
          </cell>
          <cell r="BL158">
            <v>0</v>
          </cell>
          <cell r="BM158">
            <v>0</v>
          </cell>
          <cell r="BN158">
            <v>0</v>
          </cell>
          <cell r="BO158">
            <v>0</v>
          </cell>
          <cell r="BP158">
            <v>0</v>
          </cell>
          <cell r="BQ158">
            <v>0</v>
          </cell>
        </row>
        <row r="159">
          <cell r="T159" t="str">
            <v>3D ANIMATION</v>
          </cell>
          <cell r="V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v>0</v>
          </cell>
          <cell r="BC159">
            <v>0</v>
          </cell>
          <cell r="BD159">
            <v>0</v>
          </cell>
          <cell r="BE159">
            <v>0</v>
          </cell>
          <cell r="BF159">
            <v>0</v>
          </cell>
          <cell r="BG159">
            <v>0</v>
          </cell>
          <cell r="BH159">
            <v>0</v>
          </cell>
          <cell r="BJ159">
            <v>0</v>
          </cell>
          <cell r="BK159">
            <v>0</v>
          </cell>
          <cell r="BL159">
            <v>0</v>
          </cell>
          <cell r="BM159">
            <v>0</v>
          </cell>
          <cell r="BN159">
            <v>0</v>
          </cell>
          <cell r="BO159">
            <v>0</v>
          </cell>
          <cell r="BP159">
            <v>0</v>
          </cell>
          <cell r="BQ159">
            <v>0</v>
          </cell>
        </row>
        <row r="160">
          <cell r="T160" t="str">
            <v>POST</v>
          </cell>
          <cell r="V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v>0</v>
          </cell>
          <cell r="BC160">
            <v>0</v>
          </cell>
          <cell r="BD160">
            <v>0</v>
          </cell>
          <cell r="BE160">
            <v>0</v>
          </cell>
          <cell r="BF160">
            <v>0</v>
          </cell>
          <cell r="BG160">
            <v>0</v>
          </cell>
          <cell r="BH160">
            <v>0</v>
          </cell>
          <cell r="BJ160">
            <v>0</v>
          </cell>
          <cell r="BK160">
            <v>0</v>
          </cell>
          <cell r="BL160">
            <v>0</v>
          </cell>
          <cell r="BM160">
            <v>0</v>
          </cell>
          <cell r="BN160">
            <v>0</v>
          </cell>
          <cell r="BO160">
            <v>0</v>
          </cell>
          <cell r="BP160">
            <v>0</v>
          </cell>
          <cell r="BQ160">
            <v>0</v>
          </cell>
        </row>
        <row r="161">
          <cell r="T161" t="str">
            <v>FINAL LAB</v>
          </cell>
          <cell r="V161">
            <v>14978.465132694124</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4724.5948103852506</v>
          </cell>
          <cell r="AY161">
            <v>4955.8712437185713</v>
          </cell>
          <cell r="AZ161">
            <v>2629.7578282211111</v>
          </cell>
          <cell r="BA161">
            <v>2519.2112503691919</v>
          </cell>
          <cell r="BB161">
            <v>0</v>
          </cell>
          <cell r="BC161">
            <v>0</v>
          </cell>
          <cell r="BD161">
            <v>0</v>
          </cell>
          <cell r="BE161">
            <v>149.03</v>
          </cell>
          <cell r="BF161">
            <v>0</v>
          </cell>
          <cell r="BG161">
            <v>0</v>
          </cell>
          <cell r="BH161">
            <v>0</v>
          </cell>
          <cell r="BJ161">
            <v>0</v>
          </cell>
          <cell r="BK161">
            <v>0</v>
          </cell>
          <cell r="BL161">
            <v>0</v>
          </cell>
          <cell r="BM161">
            <v>0</v>
          </cell>
          <cell r="BN161">
            <v>0</v>
          </cell>
          <cell r="BO161">
            <v>0</v>
          </cell>
          <cell r="BP161">
            <v>0</v>
          </cell>
          <cell r="BQ161">
            <v>0</v>
          </cell>
        </row>
        <row r="162">
          <cell r="T162" t="str">
            <v>TOTAL COST</v>
          </cell>
          <cell r="V162">
            <v>14978.465132694124</v>
          </cell>
          <cell r="X162" t="str">
            <v>WEEKLY COST</v>
          </cell>
          <cell r="AE162">
            <v>0</v>
          </cell>
          <cell r="AF162">
            <v>0</v>
          </cell>
          <cell r="AG162">
            <v>0</v>
          </cell>
          <cell r="AH162">
            <v>0</v>
          </cell>
          <cell r="AI162">
            <v>0</v>
          </cell>
          <cell r="AJ162">
            <v>0</v>
          </cell>
          <cell r="AK162">
            <v>0</v>
          </cell>
          <cell r="AL162">
            <v>0</v>
          </cell>
          <cell r="AM162">
            <v>0</v>
          </cell>
          <cell r="AN162">
            <v>0</v>
          </cell>
          <cell r="AO162">
            <v>0</v>
          </cell>
          <cell r="AP162">
            <v>0</v>
          </cell>
          <cell r="AQ162">
            <v>0</v>
          </cell>
          <cell r="AR162">
            <v>0</v>
          </cell>
          <cell r="AS162">
            <v>0</v>
          </cell>
          <cell r="AT162">
            <v>0</v>
          </cell>
          <cell r="AU162">
            <v>0</v>
          </cell>
          <cell r="AV162">
            <v>0</v>
          </cell>
          <cell r="AW162">
            <v>0</v>
          </cell>
          <cell r="AX162">
            <v>4724.5948103852506</v>
          </cell>
          <cell r="AY162">
            <v>4955.8712437185713</v>
          </cell>
          <cell r="AZ162">
            <v>2629.7578282211111</v>
          </cell>
          <cell r="BA162">
            <v>2519.2112503691919</v>
          </cell>
          <cell r="BB162">
            <v>0</v>
          </cell>
          <cell r="BC162">
            <v>0</v>
          </cell>
          <cell r="BD162">
            <v>0</v>
          </cell>
          <cell r="BE162">
            <v>149.03</v>
          </cell>
          <cell r="BF162">
            <v>0</v>
          </cell>
          <cell r="BG162">
            <v>0</v>
          </cell>
          <cell r="BH162">
            <v>0</v>
          </cell>
          <cell r="BJ162">
            <v>0</v>
          </cell>
          <cell r="BK162">
            <v>0</v>
          </cell>
          <cell r="BL162">
            <v>0</v>
          </cell>
          <cell r="BM162">
            <v>0</v>
          </cell>
          <cell r="BN162">
            <v>0</v>
          </cell>
          <cell r="BO162">
            <v>0</v>
          </cell>
          <cell r="BP162">
            <v>0</v>
          </cell>
          <cell r="BQ162">
            <v>0</v>
          </cell>
        </row>
        <row r="163">
          <cell r="V163">
            <v>20761.209185771775</v>
          </cell>
          <cell r="X163" t="str">
            <v>WEEKLY COST</v>
          </cell>
          <cell r="AE163">
            <v>0</v>
          </cell>
          <cell r="AF163">
            <v>0</v>
          </cell>
          <cell r="AG163">
            <v>0</v>
          </cell>
          <cell r="AH163">
            <v>0</v>
          </cell>
          <cell r="AI163">
            <v>0</v>
          </cell>
          <cell r="AJ163">
            <v>0</v>
          </cell>
          <cell r="AK163">
            <v>0</v>
          </cell>
          <cell r="AL163">
            <v>0</v>
          </cell>
          <cell r="AM163">
            <v>0</v>
          </cell>
          <cell r="AN163">
            <v>0</v>
          </cell>
          <cell r="AO163">
            <v>0</v>
          </cell>
          <cell r="AP163">
            <v>0</v>
          </cell>
          <cell r="AQ163">
            <v>0</v>
          </cell>
          <cell r="AR163">
            <v>0</v>
          </cell>
          <cell r="AS163">
            <v>0</v>
          </cell>
          <cell r="AT163">
            <v>0</v>
          </cell>
          <cell r="AU163">
            <v>0</v>
          </cell>
          <cell r="AV163">
            <v>0</v>
          </cell>
          <cell r="AW163">
            <v>0</v>
          </cell>
          <cell r="AX163">
            <v>4724.5948103852506</v>
          </cell>
          <cell r="AY163">
            <v>4955.8712437185713</v>
          </cell>
          <cell r="AZ163">
            <v>2629.7578282211111</v>
          </cell>
          <cell r="BA163">
            <v>2519.2112503691919</v>
          </cell>
          <cell r="BB163">
            <v>0</v>
          </cell>
          <cell r="BC163">
            <v>0</v>
          </cell>
          <cell r="BD163">
            <v>0</v>
          </cell>
          <cell r="BE163">
            <v>149.03</v>
          </cell>
          <cell r="BF163">
            <v>0</v>
          </cell>
          <cell r="BG163">
            <v>0</v>
          </cell>
          <cell r="BH163">
            <v>0</v>
          </cell>
          <cell r="BJ163">
            <v>0</v>
          </cell>
          <cell r="BK163">
            <v>0</v>
          </cell>
          <cell r="BL163">
            <v>0</v>
          </cell>
          <cell r="BM163">
            <v>0</v>
          </cell>
          <cell r="BN163">
            <v>0</v>
          </cell>
          <cell r="BO163">
            <v>0</v>
          </cell>
          <cell r="BP163">
            <v>0</v>
          </cell>
          <cell r="BQ163">
            <v>0</v>
          </cell>
        </row>
        <row r="164">
          <cell r="V164">
            <v>20969.851185771775</v>
          </cell>
          <cell r="X164" t="str">
            <v>CUMULATIVE</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6614.4327345393513</v>
          </cell>
          <cell r="AY164">
            <v>6938.2197412059995</v>
          </cell>
          <cell r="AZ164">
            <v>3681.6609595095556</v>
          </cell>
          <cell r="BA164">
            <v>3526.8957505168687</v>
          </cell>
          <cell r="BB164">
            <v>0</v>
          </cell>
          <cell r="BC164">
            <v>0</v>
          </cell>
          <cell r="BD164">
            <v>0</v>
          </cell>
          <cell r="BE164">
            <v>208.642</v>
          </cell>
          <cell r="BF164">
            <v>0</v>
          </cell>
          <cell r="BG164">
            <v>0</v>
          </cell>
          <cell r="BH164">
            <v>0</v>
          </cell>
          <cell r="BJ164">
            <v>0</v>
          </cell>
          <cell r="BK164">
            <v>0</v>
          </cell>
          <cell r="BL164">
            <v>0</v>
          </cell>
          <cell r="BM164">
            <v>0</v>
          </cell>
          <cell r="BN164">
            <v>0</v>
          </cell>
          <cell r="BO164">
            <v>0</v>
          </cell>
          <cell r="BP164">
            <v>0</v>
          </cell>
          <cell r="BQ164">
            <v>0</v>
          </cell>
        </row>
        <row r="165">
          <cell r="V165" t="str">
            <v>PROJECTED RTM</v>
          </cell>
          <cell r="Y165" t="e">
            <v>#REF!</v>
          </cell>
          <cell r="Z165" t="e">
            <v>#REF!</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428.57142857142856</v>
          </cell>
          <cell r="AZ165">
            <v>428.57142857142856</v>
          </cell>
          <cell r="BA165">
            <v>428.57142857142856</v>
          </cell>
          <cell r="BB165">
            <v>428.57142857142856</v>
          </cell>
          <cell r="BC165">
            <v>428.57142857142856</v>
          </cell>
          <cell r="BD165">
            <v>0</v>
          </cell>
          <cell r="BE165">
            <v>0</v>
          </cell>
          <cell r="BF165">
            <v>0</v>
          </cell>
          <cell r="BG165">
            <v>0</v>
          </cell>
          <cell r="BH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v>0</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row>
        <row r="166">
          <cell r="V166" t="str">
            <v>PROJECTED RTM</v>
          </cell>
          <cell r="Y166" t="e">
            <v>#REF!</v>
          </cell>
          <cell r="Z166" t="e">
            <v>#REF!</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BD166">
            <v>0</v>
          </cell>
          <cell r="BE166">
            <v>0</v>
          </cell>
          <cell r="BF166">
            <v>0</v>
          </cell>
          <cell r="BG166">
            <v>0</v>
          </cell>
          <cell r="BH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v>0</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row>
        <row r="167">
          <cell r="V167" t="str">
            <v>PROJECTED STREET</v>
          </cell>
        </row>
        <row r="168">
          <cell r="V168" t="str">
            <v>+ or - Scheduled Date</v>
          </cell>
        </row>
        <row r="169">
          <cell r="N169" t="str">
            <v>ENGINEERING</v>
          </cell>
          <cell r="R169" t="str">
            <v>ALADDIN READING</v>
          </cell>
          <cell r="W169" t="str">
            <v>FRAMES</v>
          </cell>
          <cell r="X169">
            <v>2956.22</v>
          </cell>
          <cell r="Y169" t="str">
            <v>WK Count</v>
          </cell>
          <cell r="Z169" t="str">
            <v>Total Days</v>
          </cell>
        </row>
        <row r="170">
          <cell r="N170" t="str">
            <v>ENGINEERING</v>
          </cell>
          <cell r="R170" t="str">
            <v>ALADDIN READING</v>
          </cell>
          <cell r="V170" t="str">
            <v xml:space="preserve">START </v>
          </cell>
          <cell r="W170" t="str">
            <v>FRAMES</v>
          </cell>
          <cell r="X170">
            <v>2956.22</v>
          </cell>
          <cell r="Y170" t="str">
            <v>WK Count</v>
          </cell>
          <cell r="Z170" t="str">
            <v>Total Days</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35730</v>
          </cell>
          <cell r="BA170">
            <v>35737</v>
          </cell>
          <cell r="BB170">
            <v>35744</v>
          </cell>
          <cell r="BC170">
            <v>35751</v>
          </cell>
          <cell r="BD170">
            <v>35758</v>
          </cell>
          <cell r="BE170">
            <v>35765</v>
          </cell>
          <cell r="BF170">
            <v>35772</v>
          </cell>
          <cell r="BG170">
            <v>35779</v>
          </cell>
          <cell r="BH170">
            <v>35786</v>
          </cell>
          <cell r="BJ170">
            <v>0</v>
          </cell>
          <cell r="BK170">
            <v>0</v>
          </cell>
          <cell r="BL170">
            <v>0</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v>0</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v>0</v>
          </cell>
          <cell r="CR170">
            <v>0</v>
          </cell>
          <cell r="CS170">
            <v>0</v>
          </cell>
          <cell r="CT170">
            <v>0</v>
          </cell>
          <cell r="CU170">
            <v>0</v>
          </cell>
          <cell r="CV170">
            <v>0</v>
          </cell>
          <cell r="CW170">
            <v>0</v>
          </cell>
          <cell r="CX170">
            <v>0</v>
          </cell>
          <cell r="CY170">
            <v>0</v>
          </cell>
          <cell r="CZ170">
            <v>0</v>
          </cell>
          <cell r="DA170">
            <v>0</v>
          </cell>
          <cell r="DB170">
            <v>0</v>
          </cell>
          <cell r="DC170">
            <v>0</v>
          </cell>
          <cell r="DD170">
            <v>0</v>
          </cell>
          <cell r="DE170">
            <v>0</v>
          </cell>
          <cell r="DF170">
            <v>0</v>
          </cell>
          <cell r="DG170">
            <v>0</v>
          </cell>
          <cell r="DH170">
            <v>0</v>
          </cell>
          <cell r="DI170">
            <v>0</v>
          </cell>
          <cell r="DJ170">
            <v>0</v>
          </cell>
          <cell r="DK170">
            <v>0</v>
          </cell>
          <cell r="DL170">
            <v>0</v>
          </cell>
          <cell r="DM170">
            <v>0</v>
          </cell>
          <cell r="DN170">
            <v>0</v>
          </cell>
          <cell r="DO170">
            <v>0</v>
          </cell>
          <cell r="DP170">
            <v>0</v>
          </cell>
          <cell r="DQ170">
            <v>0</v>
          </cell>
          <cell r="DR170">
            <v>0</v>
          </cell>
          <cell r="DS170">
            <v>0</v>
          </cell>
          <cell r="DT170">
            <v>0</v>
          </cell>
          <cell r="DU170">
            <v>0</v>
          </cell>
          <cell r="DV170">
            <v>0</v>
          </cell>
          <cell r="DW170">
            <v>0</v>
          </cell>
          <cell r="DX170">
            <v>0</v>
          </cell>
          <cell r="DY170">
            <v>0</v>
          </cell>
          <cell r="DZ170">
            <v>0</v>
          </cell>
          <cell r="EA170">
            <v>0</v>
          </cell>
          <cell r="EB170">
            <v>0</v>
          </cell>
          <cell r="EC170">
            <v>0</v>
          </cell>
          <cell r="ED170">
            <v>0</v>
          </cell>
          <cell r="EE170">
            <v>0</v>
          </cell>
          <cell r="EF170">
            <v>0</v>
          </cell>
          <cell r="EG170">
            <v>0</v>
          </cell>
          <cell r="EH170">
            <v>0</v>
          </cell>
          <cell r="EI170">
            <v>0</v>
          </cell>
          <cell r="EJ170">
            <v>0</v>
          </cell>
          <cell r="EK170">
            <v>0</v>
          </cell>
          <cell r="EL170">
            <v>0</v>
          </cell>
          <cell r="EM170">
            <v>0</v>
          </cell>
          <cell r="EN170">
            <v>0</v>
          </cell>
          <cell r="EO170">
            <v>0</v>
          </cell>
          <cell r="EP170">
            <v>0</v>
          </cell>
          <cell r="EQ170">
            <v>0</v>
          </cell>
          <cell r="ER170">
            <v>0</v>
          </cell>
          <cell r="ES170">
            <v>0</v>
          </cell>
          <cell r="ET170">
            <v>0</v>
          </cell>
          <cell r="EU170">
            <v>0</v>
          </cell>
          <cell r="EV170">
            <v>0</v>
          </cell>
        </row>
        <row r="171">
          <cell r="A171" t="str">
            <v>PREP</v>
          </cell>
          <cell r="F171" t="str">
            <v>ANIMATION</v>
          </cell>
          <cell r="I171" t="str">
            <v>INK &amp; PAINT</v>
          </cell>
          <cell r="L171" t="str">
            <v>ALPHA</v>
          </cell>
          <cell r="N171" t="str">
            <v>BETA</v>
          </cell>
          <cell r="P171" t="str">
            <v>RTM</v>
          </cell>
          <cell r="R171" t="str">
            <v>STREET</v>
          </cell>
          <cell r="T171" t="str">
            <v>Prep Projection</v>
          </cell>
          <cell r="V171" t="str">
            <v xml:space="preserve">START </v>
          </cell>
          <cell r="W171" t="str">
            <v>END</v>
          </cell>
          <cell r="X171">
            <v>400</v>
          </cell>
          <cell r="Y171">
            <v>9</v>
          </cell>
          <cell r="Z171">
            <v>65.73384999999999</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cell r="AO171">
            <v>0</v>
          </cell>
          <cell r="AP171">
            <v>0</v>
          </cell>
          <cell r="AQ171">
            <v>0</v>
          </cell>
          <cell r="AR171">
            <v>0</v>
          </cell>
          <cell r="AS171">
            <v>0</v>
          </cell>
          <cell r="AT171">
            <v>0</v>
          </cell>
          <cell r="AU171">
            <v>0</v>
          </cell>
          <cell r="AV171">
            <v>0</v>
          </cell>
          <cell r="AW171">
            <v>0</v>
          </cell>
          <cell r="AX171">
            <v>0</v>
          </cell>
          <cell r="AY171">
            <v>0</v>
          </cell>
          <cell r="AZ171">
            <v>35730</v>
          </cell>
          <cell r="BA171">
            <v>35737</v>
          </cell>
          <cell r="BB171">
            <v>35744</v>
          </cell>
          <cell r="BC171">
            <v>35751</v>
          </cell>
          <cell r="BD171">
            <v>35758</v>
          </cell>
          <cell r="BE171">
            <v>35765</v>
          </cell>
          <cell r="BF171">
            <v>35772</v>
          </cell>
          <cell r="BG171">
            <v>35779</v>
          </cell>
          <cell r="BH171">
            <v>35786</v>
          </cell>
          <cell r="BI171">
            <v>0</v>
          </cell>
          <cell r="BJ171">
            <v>0</v>
          </cell>
          <cell r="BK171">
            <v>0</v>
          </cell>
          <cell r="BL171">
            <v>0</v>
          </cell>
          <cell r="BM171">
            <v>0</v>
          </cell>
          <cell r="BN171">
            <v>0</v>
          </cell>
          <cell r="BO171">
            <v>0</v>
          </cell>
          <cell r="BP171">
            <v>0</v>
          </cell>
          <cell r="BQ171">
            <v>0</v>
          </cell>
          <cell r="BR171">
            <v>0</v>
          </cell>
          <cell r="BS171">
            <v>0</v>
          </cell>
          <cell r="BT171">
            <v>0</v>
          </cell>
          <cell r="BU171">
            <v>0</v>
          </cell>
          <cell r="BV171">
            <v>0</v>
          </cell>
          <cell r="BW171">
            <v>0</v>
          </cell>
          <cell r="BX171">
            <v>0</v>
          </cell>
          <cell r="BY171">
            <v>0</v>
          </cell>
          <cell r="BZ171">
            <v>0</v>
          </cell>
          <cell r="CA171">
            <v>0</v>
          </cell>
          <cell r="CB171">
            <v>0</v>
          </cell>
          <cell r="CC171">
            <v>0</v>
          </cell>
          <cell r="CD171">
            <v>0</v>
          </cell>
          <cell r="CE171">
            <v>0</v>
          </cell>
          <cell r="CF171">
            <v>0</v>
          </cell>
          <cell r="CG171">
            <v>0</v>
          </cell>
          <cell r="CH171">
            <v>0</v>
          </cell>
          <cell r="CI171">
            <v>0</v>
          </cell>
          <cell r="CJ171">
            <v>0</v>
          </cell>
          <cell r="CK171">
            <v>0</v>
          </cell>
          <cell r="CL171">
            <v>0</v>
          </cell>
          <cell r="CM171">
            <v>0</v>
          </cell>
          <cell r="CN171">
            <v>0</v>
          </cell>
          <cell r="CO171">
            <v>0</v>
          </cell>
          <cell r="CP171">
            <v>0</v>
          </cell>
          <cell r="CQ171">
            <v>0</v>
          </cell>
          <cell r="CR171">
            <v>0</v>
          </cell>
          <cell r="CS171">
            <v>0</v>
          </cell>
          <cell r="CT171">
            <v>0</v>
          </cell>
          <cell r="CU171">
            <v>0</v>
          </cell>
          <cell r="CV171">
            <v>0</v>
          </cell>
          <cell r="CW171">
            <v>0</v>
          </cell>
          <cell r="CX171">
            <v>0</v>
          </cell>
          <cell r="CY171">
            <v>0</v>
          </cell>
          <cell r="CZ171">
            <v>0</v>
          </cell>
          <cell r="DA171">
            <v>0</v>
          </cell>
          <cell r="DB171">
            <v>0</v>
          </cell>
          <cell r="DC171">
            <v>0</v>
          </cell>
          <cell r="DD171">
            <v>0</v>
          </cell>
          <cell r="DE171">
            <v>0</v>
          </cell>
          <cell r="DF171">
            <v>0</v>
          </cell>
          <cell r="DG171">
            <v>0</v>
          </cell>
          <cell r="DH171">
            <v>0</v>
          </cell>
          <cell r="DI171">
            <v>0</v>
          </cell>
          <cell r="DJ171">
            <v>0</v>
          </cell>
          <cell r="DK171">
            <v>0</v>
          </cell>
          <cell r="DL171">
            <v>0</v>
          </cell>
          <cell r="DM171">
            <v>0</v>
          </cell>
          <cell r="DN171">
            <v>0</v>
          </cell>
          <cell r="DO171">
            <v>0</v>
          </cell>
          <cell r="DP171">
            <v>0</v>
          </cell>
          <cell r="DQ171">
            <v>0</v>
          </cell>
          <cell r="DR171">
            <v>0</v>
          </cell>
          <cell r="DS171">
            <v>0</v>
          </cell>
          <cell r="DT171">
            <v>0</v>
          </cell>
          <cell r="DU171">
            <v>0</v>
          </cell>
          <cell r="DV171">
            <v>0</v>
          </cell>
          <cell r="DW171">
            <v>0</v>
          </cell>
          <cell r="DX171">
            <v>0</v>
          </cell>
          <cell r="DY171">
            <v>0</v>
          </cell>
          <cell r="DZ171">
            <v>0</v>
          </cell>
          <cell r="EA171">
            <v>0</v>
          </cell>
          <cell r="EB171">
            <v>0</v>
          </cell>
          <cell r="EC171">
            <v>0</v>
          </cell>
          <cell r="ED171">
            <v>0</v>
          </cell>
          <cell r="EE171">
            <v>0</v>
          </cell>
          <cell r="EF171">
            <v>0</v>
          </cell>
          <cell r="EG171">
            <v>0</v>
          </cell>
          <cell r="EH171">
            <v>0</v>
          </cell>
          <cell r="EI171">
            <v>0</v>
          </cell>
          <cell r="EJ171">
            <v>0</v>
          </cell>
          <cell r="EK171">
            <v>0</v>
          </cell>
          <cell r="EL171">
            <v>0</v>
          </cell>
          <cell r="EM171">
            <v>0</v>
          </cell>
          <cell r="EN171">
            <v>0</v>
          </cell>
          <cell r="EO171">
            <v>0</v>
          </cell>
          <cell r="EP171">
            <v>0</v>
          </cell>
          <cell r="EQ171">
            <v>0</v>
          </cell>
          <cell r="ER171">
            <v>0</v>
          </cell>
          <cell r="ES171">
            <v>0</v>
          </cell>
          <cell r="ET171">
            <v>0</v>
          </cell>
          <cell r="EU171">
            <v>0</v>
          </cell>
          <cell r="EV171">
            <v>0</v>
          </cell>
          <cell r="EW171">
            <v>0</v>
          </cell>
        </row>
        <row r="172">
          <cell r="A172" t="str">
            <v>PREP</v>
          </cell>
          <cell r="F172" t="str">
            <v>ANIMATION</v>
          </cell>
          <cell r="I172" t="str">
            <v>INK &amp; PAINT</v>
          </cell>
          <cell r="L172" t="str">
            <v>ALPHA</v>
          </cell>
          <cell r="N172" t="str">
            <v>BETA</v>
          </cell>
          <cell r="P172" t="str">
            <v>RTM</v>
          </cell>
          <cell r="R172" t="str">
            <v>STREET</v>
          </cell>
          <cell r="S172" t="str">
            <v>PRODUCTION TO DATE</v>
          </cell>
          <cell r="T172" t="str">
            <v>Prep Projection</v>
          </cell>
          <cell r="V172">
            <v>35727</v>
          </cell>
          <cell r="W172">
            <v>35811</v>
          </cell>
          <cell r="X172">
            <v>400</v>
          </cell>
          <cell r="Y172">
            <v>9</v>
          </cell>
          <cell r="Z172">
            <v>65.73384999999999</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100</v>
          </cell>
          <cell r="BA172">
            <v>200</v>
          </cell>
          <cell r="BB172">
            <v>300</v>
          </cell>
          <cell r="BC172">
            <v>400</v>
          </cell>
          <cell r="BD172">
            <v>400</v>
          </cell>
          <cell r="BE172">
            <v>400</v>
          </cell>
          <cell r="BF172">
            <v>400</v>
          </cell>
          <cell r="BG172">
            <v>400</v>
          </cell>
          <cell r="BH172">
            <v>400</v>
          </cell>
          <cell r="BI172">
            <v>0</v>
          </cell>
          <cell r="BJ172">
            <v>0</v>
          </cell>
          <cell r="BK172">
            <v>0</v>
          </cell>
          <cell r="BL172">
            <v>0</v>
          </cell>
          <cell r="BM172">
            <v>0</v>
          </cell>
          <cell r="BN172">
            <v>0</v>
          </cell>
          <cell r="BP172">
            <v>0</v>
          </cell>
          <cell r="BQ172">
            <v>0</v>
          </cell>
          <cell r="BR172">
            <v>0</v>
          </cell>
          <cell r="BS172">
            <v>0</v>
          </cell>
          <cell r="BT172">
            <v>0</v>
          </cell>
          <cell r="BU172">
            <v>0</v>
          </cell>
          <cell r="BV172">
            <v>0</v>
          </cell>
          <cell r="BW172">
            <v>0</v>
          </cell>
          <cell r="BX172">
            <v>0</v>
          </cell>
          <cell r="BY172">
            <v>0</v>
          </cell>
          <cell r="BZ172">
            <v>0</v>
          </cell>
          <cell r="CA172">
            <v>0</v>
          </cell>
          <cell r="CB172">
            <v>0</v>
          </cell>
          <cell r="CC172">
            <v>0</v>
          </cell>
          <cell r="CD172">
            <v>0</v>
          </cell>
          <cell r="CE172">
            <v>0</v>
          </cell>
          <cell r="CF172">
            <v>0</v>
          </cell>
          <cell r="CG172">
            <v>0</v>
          </cell>
          <cell r="CH172">
            <v>0</v>
          </cell>
          <cell r="CI172">
            <v>0</v>
          </cell>
          <cell r="CJ172">
            <v>0</v>
          </cell>
          <cell r="CK172">
            <v>0</v>
          </cell>
          <cell r="CL172">
            <v>0</v>
          </cell>
          <cell r="CM172">
            <v>0</v>
          </cell>
          <cell r="CN172">
            <v>0</v>
          </cell>
          <cell r="CO172">
            <v>0</v>
          </cell>
          <cell r="CP172">
            <v>0</v>
          </cell>
          <cell r="CQ172">
            <v>0</v>
          </cell>
          <cell r="CR172">
            <v>0</v>
          </cell>
          <cell r="CS172">
            <v>0</v>
          </cell>
          <cell r="CT172">
            <v>0</v>
          </cell>
          <cell r="CU172">
            <v>0</v>
          </cell>
          <cell r="CV172">
            <v>0</v>
          </cell>
          <cell r="CW172">
            <v>0</v>
          </cell>
          <cell r="CX172">
            <v>0</v>
          </cell>
          <cell r="CY172">
            <v>0</v>
          </cell>
          <cell r="CZ172">
            <v>0</v>
          </cell>
          <cell r="DA172">
            <v>0</v>
          </cell>
          <cell r="DB172">
            <v>0</v>
          </cell>
          <cell r="DC172">
            <v>0</v>
          </cell>
          <cell r="DD172">
            <v>0</v>
          </cell>
          <cell r="DE172">
            <v>0</v>
          </cell>
          <cell r="DF172">
            <v>0</v>
          </cell>
          <cell r="DG172">
            <v>0</v>
          </cell>
          <cell r="DH172">
            <v>0</v>
          </cell>
          <cell r="DI172">
            <v>0</v>
          </cell>
          <cell r="DJ172">
            <v>0</v>
          </cell>
          <cell r="DK172">
            <v>0</v>
          </cell>
          <cell r="DL172">
            <v>0</v>
          </cell>
          <cell r="DM172">
            <v>0</v>
          </cell>
          <cell r="DN172">
            <v>0</v>
          </cell>
          <cell r="DO172">
            <v>0</v>
          </cell>
          <cell r="DP172">
            <v>0</v>
          </cell>
          <cell r="DQ172">
            <v>0</v>
          </cell>
          <cell r="DR172">
            <v>0</v>
          </cell>
          <cell r="DS172">
            <v>0</v>
          </cell>
          <cell r="DT172">
            <v>0</v>
          </cell>
          <cell r="DU172">
            <v>0</v>
          </cell>
          <cell r="DV172">
            <v>0</v>
          </cell>
          <cell r="DW172">
            <v>0</v>
          </cell>
          <cell r="DX172">
            <v>0</v>
          </cell>
          <cell r="DY172">
            <v>0</v>
          </cell>
          <cell r="DZ172">
            <v>0</v>
          </cell>
          <cell r="EA172">
            <v>0</v>
          </cell>
          <cell r="EB172">
            <v>0</v>
          </cell>
          <cell r="EC172">
            <v>0</v>
          </cell>
          <cell r="ED172">
            <v>0</v>
          </cell>
          <cell r="EE172">
            <v>0</v>
          </cell>
          <cell r="EF172">
            <v>0</v>
          </cell>
          <cell r="EG172">
            <v>0</v>
          </cell>
          <cell r="EH172">
            <v>0</v>
          </cell>
          <cell r="EI172">
            <v>0</v>
          </cell>
          <cell r="EJ172">
            <v>0</v>
          </cell>
          <cell r="EK172">
            <v>0</v>
          </cell>
          <cell r="EL172">
            <v>0</v>
          </cell>
          <cell r="EM172">
            <v>0</v>
          </cell>
          <cell r="EN172">
            <v>0</v>
          </cell>
          <cell r="EO172">
            <v>0</v>
          </cell>
          <cell r="EP172">
            <v>0</v>
          </cell>
          <cell r="EQ172">
            <v>0</v>
          </cell>
          <cell r="ER172">
            <v>0</v>
          </cell>
          <cell r="ES172">
            <v>0</v>
          </cell>
          <cell r="ET172">
            <v>0</v>
          </cell>
          <cell r="EU172">
            <v>0</v>
          </cell>
          <cell r="EV172">
            <v>0</v>
          </cell>
          <cell r="EW172">
            <v>0</v>
          </cell>
        </row>
        <row r="173">
          <cell r="S173" t="str">
            <v>PRODUCTION TO DATE</v>
          </cell>
        </row>
        <row r="174">
          <cell r="T174" t="str">
            <v>Scenes Issued</v>
          </cell>
          <cell r="V174">
            <v>0</v>
          </cell>
          <cell r="AA174">
            <v>0</v>
          </cell>
          <cell r="AB174">
            <v>0</v>
          </cell>
          <cell r="AC174">
            <v>0</v>
          </cell>
          <cell r="AD174">
            <v>0</v>
          </cell>
          <cell r="AE174">
            <v>0</v>
          </cell>
          <cell r="AF174">
            <v>0</v>
          </cell>
          <cell r="AG174">
            <v>0</v>
          </cell>
          <cell r="AH174">
            <v>0</v>
          </cell>
          <cell r="AI174">
            <v>0</v>
          </cell>
          <cell r="AJ174">
            <v>0</v>
          </cell>
          <cell r="AK174">
            <v>0</v>
          </cell>
          <cell r="AL174">
            <v>0</v>
          </cell>
          <cell r="AM174">
            <v>0</v>
          </cell>
          <cell r="AN174">
            <v>0</v>
          </cell>
          <cell r="AO174">
            <v>0</v>
          </cell>
          <cell r="AP174">
            <v>0</v>
          </cell>
          <cell r="AQ174">
            <v>0</v>
          </cell>
          <cell r="AR174">
            <v>0</v>
          </cell>
          <cell r="AS174">
            <v>0</v>
          </cell>
          <cell r="AT174">
            <v>0</v>
          </cell>
          <cell r="AU174">
            <v>0</v>
          </cell>
          <cell r="AV174">
            <v>0</v>
          </cell>
          <cell r="AW174">
            <v>0</v>
          </cell>
          <cell r="AX174">
            <v>0</v>
          </cell>
          <cell r="AY174">
            <v>0</v>
          </cell>
          <cell r="AZ174">
            <v>0</v>
          </cell>
          <cell r="BA174">
            <v>0</v>
          </cell>
          <cell r="BB174">
            <v>0</v>
          </cell>
          <cell r="BC174">
            <v>0</v>
          </cell>
          <cell r="BD174">
            <v>0</v>
          </cell>
          <cell r="BE174">
            <v>0</v>
          </cell>
        </row>
        <row r="175">
          <cell r="T175" t="str">
            <v>Scenes Issued</v>
          </cell>
          <cell r="V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cell r="AO175">
            <v>0</v>
          </cell>
          <cell r="AP175">
            <v>0</v>
          </cell>
          <cell r="AQ175">
            <v>0</v>
          </cell>
          <cell r="AR175">
            <v>0</v>
          </cell>
          <cell r="AS175">
            <v>0</v>
          </cell>
          <cell r="AT175">
            <v>0</v>
          </cell>
          <cell r="AU175">
            <v>0</v>
          </cell>
          <cell r="AV175">
            <v>0</v>
          </cell>
          <cell r="AW175">
            <v>0</v>
          </cell>
          <cell r="AX175">
            <v>0</v>
          </cell>
          <cell r="AY175">
            <v>0</v>
          </cell>
          <cell r="AZ175">
            <v>0</v>
          </cell>
          <cell r="BA175">
            <v>0</v>
          </cell>
          <cell r="BB175">
            <v>0</v>
          </cell>
          <cell r="BC175">
            <v>0</v>
          </cell>
          <cell r="BD175">
            <v>0</v>
          </cell>
          <cell r="BE175">
            <v>0</v>
          </cell>
        </row>
        <row r="176">
          <cell r="T176" t="str">
            <v>Into Rough</v>
          </cell>
          <cell r="V176">
            <v>0</v>
          </cell>
          <cell r="AA176">
            <v>0</v>
          </cell>
          <cell r="AB176">
            <v>0</v>
          </cell>
          <cell r="AC176">
            <v>0</v>
          </cell>
          <cell r="AD176">
            <v>0</v>
          </cell>
          <cell r="AE176">
            <v>0</v>
          </cell>
          <cell r="AF176">
            <v>0</v>
          </cell>
          <cell r="AG176">
            <v>0</v>
          </cell>
          <cell r="AH176">
            <v>0</v>
          </cell>
          <cell r="AI176">
            <v>0</v>
          </cell>
          <cell r="AJ176">
            <v>0</v>
          </cell>
          <cell r="AK176">
            <v>0</v>
          </cell>
          <cell r="AL176">
            <v>0</v>
          </cell>
          <cell r="AM176">
            <v>0</v>
          </cell>
          <cell r="AN176">
            <v>0</v>
          </cell>
          <cell r="AO176">
            <v>0</v>
          </cell>
          <cell r="AP176">
            <v>0</v>
          </cell>
          <cell r="AQ176">
            <v>0</v>
          </cell>
          <cell r="AR176">
            <v>0</v>
          </cell>
          <cell r="AS176">
            <v>0</v>
          </cell>
          <cell r="AT176">
            <v>0</v>
          </cell>
          <cell r="AU176">
            <v>0</v>
          </cell>
          <cell r="AV176">
            <v>0</v>
          </cell>
          <cell r="AW176">
            <v>0</v>
          </cell>
          <cell r="AX176">
            <v>0</v>
          </cell>
          <cell r="AY176">
            <v>0</v>
          </cell>
          <cell r="AZ176">
            <v>0</v>
          </cell>
          <cell r="BA176">
            <v>0</v>
          </cell>
          <cell r="BB176">
            <v>0</v>
          </cell>
          <cell r="BC176">
            <v>0</v>
          </cell>
          <cell r="BD176">
            <v>0</v>
          </cell>
          <cell r="BE176">
            <v>0</v>
          </cell>
        </row>
        <row r="177">
          <cell r="T177" t="str">
            <v>Rough Complete</v>
          </cell>
          <cell r="V177">
            <v>0</v>
          </cell>
          <cell r="AA177">
            <v>0</v>
          </cell>
          <cell r="AB177">
            <v>0</v>
          </cell>
          <cell r="AC177">
            <v>0</v>
          </cell>
          <cell r="AD177">
            <v>0</v>
          </cell>
          <cell r="AE177">
            <v>0</v>
          </cell>
          <cell r="AF177">
            <v>0</v>
          </cell>
          <cell r="AG177">
            <v>0</v>
          </cell>
          <cell r="AH177">
            <v>0</v>
          </cell>
          <cell r="AI177">
            <v>0</v>
          </cell>
          <cell r="AJ177">
            <v>0</v>
          </cell>
          <cell r="AK177">
            <v>0</v>
          </cell>
          <cell r="AL177">
            <v>0</v>
          </cell>
          <cell r="AM177">
            <v>0</v>
          </cell>
          <cell r="AN177">
            <v>0</v>
          </cell>
          <cell r="AO177">
            <v>0</v>
          </cell>
          <cell r="AP177">
            <v>0</v>
          </cell>
          <cell r="AQ177">
            <v>0</v>
          </cell>
          <cell r="AR177">
            <v>0</v>
          </cell>
          <cell r="AS177">
            <v>0</v>
          </cell>
          <cell r="AT177">
            <v>0</v>
          </cell>
          <cell r="AU177">
            <v>0</v>
          </cell>
          <cell r="AV177">
            <v>0</v>
          </cell>
          <cell r="AW177">
            <v>0</v>
          </cell>
          <cell r="AX177">
            <v>0</v>
          </cell>
          <cell r="AY177">
            <v>0</v>
          </cell>
          <cell r="AZ177">
            <v>0</v>
          </cell>
          <cell r="BA177">
            <v>0</v>
          </cell>
          <cell r="BB177">
            <v>0</v>
          </cell>
          <cell r="BC177">
            <v>0</v>
          </cell>
          <cell r="BD177">
            <v>0</v>
          </cell>
          <cell r="BE177">
            <v>0</v>
          </cell>
        </row>
        <row r="178">
          <cell r="T178" t="str">
            <v>Ruff Approved</v>
          </cell>
          <cell r="V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cell r="AO178">
            <v>0</v>
          </cell>
          <cell r="AP178">
            <v>0</v>
          </cell>
          <cell r="AQ178">
            <v>0</v>
          </cell>
          <cell r="AR178">
            <v>0</v>
          </cell>
          <cell r="AS178">
            <v>0</v>
          </cell>
          <cell r="AT178">
            <v>0</v>
          </cell>
          <cell r="AU178">
            <v>0</v>
          </cell>
          <cell r="AV178">
            <v>0</v>
          </cell>
          <cell r="AW178">
            <v>0</v>
          </cell>
          <cell r="AX178">
            <v>0</v>
          </cell>
          <cell r="AY178">
            <v>0</v>
          </cell>
          <cell r="AZ178">
            <v>0</v>
          </cell>
          <cell r="BA178">
            <v>0</v>
          </cell>
          <cell r="BB178">
            <v>0</v>
          </cell>
          <cell r="BC178">
            <v>0</v>
          </cell>
          <cell r="BD178">
            <v>0</v>
          </cell>
          <cell r="BE178">
            <v>0</v>
          </cell>
        </row>
        <row r="179">
          <cell r="T179" t="str">
            <v>Clean Complete</v>
          </cell>
          <cell r="V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cell r="AO179">
            <v>0</v>
          </cell>
          <cell r="AP179">
            <v>0</v>
          </cell>
          <cell r="AQ179">
            <v>0</v>
          </cell>
          <cell r="AR179">
            <v>0</v>
          </cell>
          <cell r="AS179">
            <v>0</v>
          </cell>
          <cell r="AT179">
            <v>0</v>
          </cell>
          <cell r="AU179">
            <v>0</v>
          </cell>
          <cell r="AV179">
            <v>0</v>
          </cell>
          <cell r="AW179">
            <v>0</v>
          </cell>
          <cell r="AX179">
            <v>0</v>
          </cell>
          <cell r="AY179">
            <v>0</v>
          </cell>
          <cell r="AZ179">
            <v>0</v>
          </cell>
          <cell r="BA179">
            <v>0</v>
          </cell>
          <cell r="BB179">
            <v>0</v>
          </cell>
          <cell r="BC179">
            <v>0</v>
          </cell>
          <cell r="BD179">
            <v>0</v>
          </cell>
          <cell r="BE179">
            <v>0</v>
          </cell>
        </row>
        <row r="180">
          <cell r="T180" t="str">
            <v>Approved</v>
          </cell>
          <cell r="V180">
            <v>0</v>
          </cell>
          <cell r="AA180">
            <v>0</v>
          </cell>
          <cell r="AB180">
            <v>0</v>
          </cell>
          <cell r="AC180">
            <v>0</v>
          </cell>
          <cell r="AD180">
            <v>0</v>
          </cell>
          <cell r="AE180">
            <v>0</v>
          </cell>
          <cell r="AF180">
            <v>0</v>
          </cell>
          <cell r="AG180">
            <v>0</v>
          </cell>
          <cell r="AH180">
            <v>0</v>
          </cell>
          <cell r="AI180">
            <v>0</v>
          </cell>
          <cell r="AJ180">
            <v>0</v>
          </cell>
          <cell r="AK180">
            <v>0</v>
          </cell>
          <cell r="AL180">
            <v>0</v>
          </cell>
          <cell r="AM180">
            <v>0</v>
          </cell>
          <cell r="AN180">
            <v>0</v>
          </cell>
          <cell r="AO180">
            <v>0</v>
          </cell>
          <cell r="AP180">
            <v>0</v>
          </cell>
          <cell r="AQ180">
            <v>0</v>
          </cell>
          <cell r="AR180">
            <v>0</v>
          </cell>
          <cell r="AS180">
            <v>0</v>
          </cell>
          <cell r="AT180">
            <v>0</v>
          </cell>
          <cell r="AU180">
            <v>0</v>
          </cell>
          <cell r="AV180">
            <v>0</v>
          </cell>
          <cell r="AW180">
            <v>0</v>
          </cell>
          <cell r="AX180">
            <v>0</v>
          </cell>
          <cell r="AY180">
            <v>0</v>
          </cell>
          <cell r="AZ180">
            <v>0</v>
          </cell>
          <cell r="BA180">
            <v>0</v>
          </cell>
          <cell r="BB180">
            <v>0</v>
          </cell>
          <cell r="BC180">
            <v>0</v>
          </cell>
          <cell r="BD180">
            <v>0</v>
          </cell>
          <cell r="BE180">
            <v>0</v>
          </cell>
        </row>
        <row r="181">
          <cell r="T181" t="str">
            <v>Turned In</v>
          </cell>
          <cell r="V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cell r="AO181">
            <v>0</v>
          </cell>
          <cell r="AP181">
            <v>0</v>
          </cell>
          <cell r="AQ181">
            <v>0</v>
          </cell>
          <cell r="AR181">
            <v>0</v>
          </cell>
          <cell r="AS181">
            <v>0</v>
          </cell>
          <cell r="AT181">
            <v>0</v>
          </cell>
          <cell r="AU181">
            <v>0</v>
          </cell>
          <cell r="AV181">
            <v>0</v>
          </cell>
          <cell r="AW181">
            <v>0</v>
          </cell>
          <cell r="AX181">
            <v>0</v>
          </cell>
          <cell r="AY181">
            <v>0</v>
          </cell>
          <cell r="AZ181">
            <v>0</v>
          </cell>
          <cell r="BA181">
            <v>0</v>
          </cell>
          <cell r="BB181">
            <v>0</v>
          </cell>
          <cell r="BC181">
            <v>0</v>
          </cell>
          <cell r="BD181">
            <v>0</v>
          </cell>
          <cell r="BE181">
            <v>0</v>
          </cell>
        </row>
        <row r="182">
          <cell r="A182" t="str">
            <v>Wks</v>
          </cell>
          <cell r="B182" t="str">
            <v>Days</v>
          </cell>
          <cell r="F182" t="str">
            <v>Wks</v>
          </cell>
          <cell r="G182" t="str">
            <v>Days</v>
          </cell>
          <cell r="H182" t="str">
            <v>Frames</v>
          </cell>
          <cell r="I182" t="str">
            <v>Wks</v>
          </cell>
          <cell r="J182" t="str">
            <v>Days</v>
          </cell>
          <cell r="T182" t="str">
            <v>Animation Projection</v>
          </cell>
          <cell r="V182">
            <v>35786</v>
          </cell>
          <cell r="W182">
            <v>35853</v>
          </cell>
          <cell r="X182">
            <v>750</v>
          </cell>
          <cell r="Y182">
            <v>12</v>
          </cell>
          <cell r="Z182">
            <v>57.591386666666665</v>
          </cell>
          <cell r="AA182">
            <v>0</v>
          </cell>
          <cell r="AB182">
            <v>0</v>
          </cell>
          <cell r="AC182">
            <v>0</v>
          </cell>
          <cell r="AD182">
            <v>0</v>
          </cell>
          <cell r="AE182">
            <v>0</v>
          </cell>
          <cell r="AF182">
            <v>0</v>
          </cell>
          <cell r="AG182">
            <v>0</v>
          </cell>
          <cell r="AH182">
            <v>0</v>
          </cell>
          <cell r="AI182">
            <v>0</v>
          </cell>
          <cell r="AJ182">
            <v>0</v>
          </cell>
          <cell r="AK182">
            <v>0</v>
          </cell>
          <cell r="AL182">
            <v>0</v>
          </cell>
          <cell r="AM182">
            <v>0</v>
          </cell>
          <cell r="AN182">
            <v>0</v>
          </cell>
          <cell r="AO182">
            <v>0</v>
          </cell>
          <cell r="AP182">
            <v>0</v>
          </cell>
          <cell r="AQ182">
            <v>0</v>
          </cell>
          <cell r="AR182">
            <v>0</v>
          </cell>
          <cell r="AS182">
            <v>0</v>
          </cell>
          <cell r="AT182">
            <v>0</v>
          </cell>
          <cell r="AU182">
            <v>0</v>
          </cell>
          <cell r="AV182">
            <v>0</v>
          </cell>
          <cell r="AW182">
            <v>0</v>
          </cell>
          <cell r="AX182">
            <v>0</v>
          </cell>
          <cell r="AY182">
            <v>0</v>
          </cell>
          <cell r="AZ182">
            <v>0</v>
          </cell>
          <cell r="BA182">
            <v>0</v>
          </cell>
          <cell r="BB182">
            <v>0</v>
          </cell>
          <cell r="BC182">
            <v>0</v>
          </cell>
          <cell r="BD182">
            <v>0</v>
          </cell>
          <cell r="BE182">
            <v>0</v>
          </cell>
          <cell r="BF182">
            <v>0</v>
          </cell>
          <cell r="BG182">
            <v>0</v>
          </cell>
          <cell r="BH182">
            <v>0</v>
          </cell>
          <cell r="BI182">
            <v>0</v>
          </cell>
          <cell r="BJ182">
            <v>0</v>
          </cell>
          <cell r="BK182">
            <v>0</v>
          </cell>
          <cell r="BL182">
            <v>375</v>
          </cell>
          <cell r="BM182">
            <v>425</v>
          </cell>
          <cell r="BN182">
            <v>425</v>
          </cell>
          <cell r="BO182">
            <v>425</v>
          </cell>
          <cell r="BP182">
            <v>425</v>
          </cell>
          <cell r="BQ182">
            <v>425</v>
          </cell>
          <cell r="BR182">
            <v>425</v>
          </cell>
          <cell r="BS182">
            <v>425</v>
          </cell>
          <cell r="BT182">
            <v>0</v>
          </cell>
          <cell r="BU182">
            <v>0</v>
          </cell>
          <cell r="BV182">
            <v>0</v>
          </cell>
          <cell r="BW182">
            <v>0</v>
          </cell>
          <cell r="BX182">
            <v>0</v>
          </cell>
          <cell r="BY182">
            <v>0</v>
          </cell>
          <cell r="BZ182">
            <v>0</v>
          </cell>
          <cell r="CA182">
            <v>0</v>
          </cell>
          <cell r="CB182">
            <v>0</v>
          </cell>
          <cell r="CC182">
            <v>0</v>
          </cell>
          <cell r="CD182">
            <v>0</v>
          </cell>
          <cell r="CE182">
            <v>0</v>
          </cell>
          <cell r="CF182">
            <v>0</v>
          </cell>
          <cell r="CG182">
            <v>0</v>
          </cell>
          <cell r="CH182">
            <v>0</v>
          </cell>
          <cell r="CI182">
            <v>0</v>
          </cell>
          <cell r="CJ182">
            <v>0</v>
          </cell>
          <cell r="CK182">
            <v>0</v>
          </cell>
          <cell r="CL182">
            <v>0</v>
          </cell>
          <cell r="CM182">
            <v>0</v>
          </cell>
          <cell r="CN182">
            <v>0</v>
          </cell>
          <cell r="CO182">
            <v>0</v>
          </cell>
          <cell r="CP182">
            <v>0</v>
          </cell>
          <cell r="CQ182">
            <v>0</v>
          </cell>
          <cell r="CR182">
            <v>0</v>
          </cell>
          <cell r="CS182">
            <v>0</v>
          </cell>
          <cell r="CT182">
            <v>0</v>
          </cell>
          <cell r="CU182">
            <v>0</v>
          </cell>
          <cell r="CV182">
            <v>0</v>
          </cell>
          <cell r="CW182">
            <v>0</v>
          </cell>
          <cell r="CX182">
            <v>0</v>
          </cell>
          <cell r="CY182">
            <v>0</v>
          </cell>
          <cell r="CZ182">
            <v>0</v>
          </cell>
          <cell r="DA182">
            <v>0</v>
          </cell>
          <cell r="DB182">
            <v>0</v>
          </cell>
          <cell r="DC182">
            <v>0</v>
          </cell>
          <cell r="DD182">
            <v>0</v>
          </cell>
          <cell r="DE182">
            <v>0</v>
          </cell>
          <cell r="DF182">
            <v>0</v>
          </cell>
          <cell r="DG182">
            <v>0</v>
          </cell>
          <cell r="DH182">
            <v>0</v>
          </cell>
          <cell r="DI182">
            <v>0</v>
          </cell>
          <cell r="DJ182">
            <v>0</v>
          </cell>
          <cell r="DK182">
            <v>0</v>
          </cell>
          <cell r="DL182">
            <v>0</v>
          </cell>
          <cell r="DM182">
            <v>0</v>
          </cell>
          <cell r="DN182">
            <v>0</v>
          </cell>
          <cell r="DO182">
            <v>0</v>
          </cell>
          <cell r="DP182">
            <v>0</v>
          </cell>
          <cell r="DQ182">
            <v>0</v>
          </cell>
          <cell r="DR182">
            <v>0</v>
          </cell>
          <cell r="DS182">
            <v>0</v>
          </cell>
          <cell r="DT182">
            <v>0</v>
          </cell>
          <cell r="DU182">
            <v>0</v>
          </cell>
          <cell r="DV182">
            <v>0</v>
          </cell>
          <cell r="DW182">
            <v>0</v>
          </cell>
          <cell r="DX182">
            <v>0</v>
          </cell>
          <cell r="DY182">
            <v>0</v>
          </cell>
          <cell r="DZ182">
            <v>0</v>
          </cell>
          <cell r="EA182">
            <v>0</v>
          </cell>
          <cell r="EB182">
            <v>0</v>
          </cell>
          <cell r="EC182">
            <v>0</v>
          </cell>
          <cell r="ED182">
            <v>0</v>
          </cell>
          <cell r="EE182">
            <v>0</v>
          </cell>
          <cell r="EF182">
            <v>0</v>
          </cell>
          <cell r="EG182">
            <v>0</v>
          </cell>
          <cell r="EH182">
            <v>0</v>
          </cell>
          <cell r="EI182">
            <v>0</v>
          </cell>
          <cell r="EJ182">
            <v>0</v>
          </cell>
          <cell r="EK182">
            <v>0</v>
          </cell>
          <cell r="EL182">
            <v>0</v>
          </cell>
          <cell r="EM182">
            <v>0</v>
          </cell>
          <cell r="EN182">
            <v>0</v>
          </cell>
          <cell r="EO182">
            <v>0</v>
          </cell>
          <cell r="EP182">
            <v>0</v>
          </cell>
          <cell r="EQ182">
            <v>0</v>
          </cell>
          <cell r="ER182">
            <v>0</v>
          </cell>
          <cell r="ES182">
            <v>0</v>
          </cell>
          <cell r="ET182">
            <v>0</v>
          </cell>
          <cell r="EU182">
            <v>0</v>
          </cell>
          <cell r="EV182">
            <v>0</v>
          </cell>
          <cell r="EW182">
            <v>0</v>
          </cell>
        </row>
        <row r="183">
          <cell r="A183" t="str">
            <v>Wks</v>
          </cell>
          <cell r="B183" t="str">
            <v>Days</v>
          </cell>
          <cell r="F183" t="str">
            <v>Wks</v>
          </cell>
          <cell r="G183" t="str">
            <v>Days</v>
          </cell>
          <cell r="H183" t="str">
            <v>Frames</v>
          </cell>
          <cell r="I183" t="str">
            <v>Wks</v>
          </cell>
          <cell r="J183" t="str">
            <v>Days</v>
          </cell>
          <cell r="K183">
            <v>21</v>
          </cell>
          <cell r="M183">
            <v>29</v>
          </cell>
          <cell r="O183">
            <v>29</v>
          </cell>
          <cell r="Q183">
            <v>29</v>
          </cell>
          <cell r="R183">
            <v>36008</v>
          </cell>
          <cell r="T183" t="str">
            <v>Animation Projection</v>
          </cell>
          <cell r="V183">
            <v>35786</v>
          </cell>
          <cell r="W183">
            <v>35863</v>
          </cell>
          <cell r="X183">
            <v>750</v>
          </cell>
          <cell r="Y183">
            <v>12</v>
          </cell>
          <cell r="Z183">
            <v>57.591386666666665</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cell r="AO183">
            <v>0</v>
          </cell>
          <cell r="AP183">
            <v>0</v>
          </cell>
          <cell r="AQ183">
            <v>0</v>
          </cell>
          <cell r="AR183">
            <v>0</v>
          </cell>
          <cell r="AS183">
            <v>0</v>
          </cell>
          <cell r="AT183">
            <v>0</v>
          </cell>
          <cell r="AU183">
            <v>0</v>
          </cell>
          <cell r="AV183">
            <v>0</v>
          </cell>
          <cell r="AW183">
            <v>0</v>
          </cell>
          <cell r="AX183">
            <v>0</v>
          </cell>
          <cell r="AY183">
            <v>0</v>
          </cell>
          <cell r="AZ183">
            <v>0</v>
          </cell>
          <cell r="BA183">
            <v>0</v>
          </cell>
          <cell r="BB183">
            <v>0</v>
          </cell>
          <cell r="BC183">
            <v>0</v>
          </cell>
          <cell r="BD183">
            <v>0</v>
          </cell>
          <cell r="BE183">
            <v>0</v>
          </cell>
          <cell r="BF183">
            <v>0</v>
          </cell>
          <cell r="BG183">
            <v>0</v>
          </cell>
          <cell r="BH183">
            <v>0</v>
          </cell>
          <cell r="BI183">
            <v>0</v>
          </cell>
          <cell r="BJ183">
            <v>0</v>
          </cell>
          <cell r="BK183">
            <v>0</v>
          </cell>
          <cell r="BL183">
            <v>375</v>
          </cell>
          <cell r="BM183">
            <v>425</v>
          </cell>
          <cell r="BN183">
            <v>425</v>
          </cell>
          <cell r="BO183">
            <v>425</v>
          </cell>
          <cell r="BP183">
            <v>425</v>
          </cell>
          <cell r="BQ183">
            <v>425</v>
          </cell>
          <cell r="BR183">
            <v>425</v>
          </cell>
          <cell r="BS183">
            <v>425</v>
          </cell>
          <cell r="BT183">
            <v>0</v>
          </cell>
          <cell r="BU183">
            <v>0</v>
          </cell>
          <cell r="BV183">
            <v>0</v>
          </cell>
          <cell r="BW183">
            <v>0</v>
          </cell>
          <cell r="BX183">
            <v>0</v>
          </cell>
          <cell r="BY183">
            <v>0</v>
          </cell>
          <cell r="BZ183">
            <v>0</v>
          </cell>
          <cell r="CA183">
            <v>0</v>
          </cell>
          <cell r="CB183">
            <v>0</v>
          </cell>
          <cell r="CC183">
            <v>0</v>
          </cell>
          <cell r="CD183">
            <v>0</v>
          </cell>
          <cell r="CE183">
            <v>0</v>
          </cell>
          <cell r="CF183">
            <v>0</v>
          </cell>
          <cell r="CG183">
            <v>0</v>
          </cell>
          <cell r="CH183">
            <v>0</v>
          </cell>
          <cell r="CI183">
            <v>0</v>
          </cell>
          <cell r="CJ183">
            <v>0</v>
          </cell>
          <cell r="CK183">
            <v>0</v>
          </cell>
          <cell r="CL183">
            <v>0</v>
          </cell>
          <cell r="CM183">
            <v>0</v>
          </cell>
          <cell r="CN183">
            <v>0</v>
          </cell>
          <cell r="CO183">
            <v>0</v>
          </cell>
          <cell r="CP183">
            <v>0</v>
          </cell>
          <cell r="CQ183">
            <v>0</v>
          </cell>
          <cell r="CR183">
            <v>0</v>
          </cell>
          <cell r="CS183">
            <v>0</v>
          </cell>
          <cell r="CT183">
            <v>0</v>
          </cell>
          <cell r="CU183">
            <v>0</v>
          </cell>
          <cell r="CV183">
            <v>0</v>
          </cell>
          <cell r="CW183">
            <v>0</v>
          </cell>
          <cell r="CX183">
            <v>0</v>
          </cell>
          <cell r="CY183">
            <v>0</v>
          </cell>
          <cell r="CZ183">
            <v>0</v>
          </cell>
          <cell r="DA183">
            <v>0</v>
          </cell>
          <cell r="DB183">
            <v>0</v>
          </cell>
          <cell r="DC183">
            <v>0</v>
          </cell>
          <cell r="DD183">
            <v>0</v>
          </cell>
          <cell r="DE183">
            <v>0</v>
          </cell>
          <cell r="DF183">
            <v>0</v>
          </cell>
          <cell r="DG183">
            <v>0</v>
          </cell>
          <cell r="DH183">
            <v>0</v>
          </cell>
          <cell r="DI183">
            <v>0</v>
          </cell>
          <cell r="DJ183">
            <v>0</v>
          </cell>
          <cell r="DK183">
            <v>0</v>
          </cell>
          <cell r="DL183">
            <v>0</v>
          </cell>
          <cell r="DM183">
            <v>0</v>
          </cell>
          <cell r="DN183">
            <v>0</v>
          </cell>
          <cell r="DO183">
            <v>0</v>
          </cell>
          <cell r="DP183">
            <v>0</v>
          </cell>
          <cell r="DQ183">
            <v>0</v>
          </cell>
          <cell r="DR183">
            <v>0</v>
          </cell>
          <cell r="DS183">
            <v>0</v>
          </cell>
          <cell r="DT183">
            <v>0</v>
          </cell>
          <cell r="DU183">
            <v>0</v>
          </cell>
          <cell r="DV183">
            <v>0</v>
          </cell>
          <cell r="DW183">
            <v>0</v>
          </cell>
          <cell r="DX183">
            <v>0</v>
          </cell>
          <cell r="DY183">
            <v>0</v>
          </cell>
          <cell r="DZ183">
            <v>0</v>
          </cell>
          <cell r="EA183">
            <v>0</v>
          </cell>
          <cell r="EB183">
            <v>0</v>
          </cell>
          <cell r="EC183">
            <v>0</v>
          </cell>
          <cell r="ED183">
            <v>0</v>
          </cell>
          <cell r="EE183">
            <v>0</v>
          </cell>
          <cell r="EF183">
            <v>0</v>
          </cell>
          <cell r="EG183">
            <v>0</v>
          </cell>
          <cell r="EH183">
            <v>0</v>
          </cell>
          <cell r="EI183">
            <v>0</v>
          </cell>
          <cell r="EJ183">
            <v>0</v>
          </cell>
          <cell r="EK183">
            <v>0</v>
          </cell>
          <cell r="EL183">
            <v>0</v>
          </cell>
          <cell r="EM183">
            <v>0</v>
          </cell>
          <cell r="EN183">
            <v>0</v>
          </cell>
          <cell r="EO183">
            <v>0</v>
          </cell>
          <cell r="EP183">
            <v>0</v>
          </cell>
          <cell r="EQ183">
            <v>0</v>
          </cell>
          <cell r="ER183">
            <v>0</v>
          </cell>
          <cell r="ES183">
            <v>0</v>
          </cell>
          <cell r="ET183">
            <v>0</v>
          </cell>
          <cell r="EU183">
            <v>0</v>
          </cell>
          <cell r="EV183">
            <v>0</v>
          </cell>
          <cell r="EW183">
            <v>0</v>
          </cell>
        </row>
        <row r="184">
          <cell r="A184">
            <v>7.3905499999999993</v>
          </cell>
          <cell r="B184">
            <v>65.73384999999999</v>
          </cell>
          <cell r="F184">
            <v>3.9416266666666666</v>
          </cell>
          <cell r="G184">
            <v>57.591386666666665</v>
          </cell>
          <cell r="H184">
            <v>2956.22</v>
          </cell>
          <cell r="I184">
            <v>3.2846888888888888</v>
          </cell>
          <cell r="J184">
            <v>36.992822222222223</v>
          </cell>
          <cell r="K184">
            <v>21</v>
          </cell>
          <cell r="M184">
            <v>29</v>
          </cell>
          <cell r="O184">
            <v>29</v>
          </cell>
          <cell r="Q184">
            <v>29</v>
          </cell>
          <cell r="R184">
            <v>36008</v>
          </cell>
          <cell r="T184" t="str">
            <v>Ink &amp; Paint Projection</v>
          </cell>
          <cell r="V184">
            <v>35822</v>
          </cell>
          <cell r="W184">
            <v>35858.992822222222</v>
          </cell>
          <cell r="X184">
            <v>900</v>
          </cell>
          <cell r="Y184">
            <v>8</v>
          </cell>
          <cell r="Z184">
            <v>36.992822222222223</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cell r="AO184">
            <v>0</v>
          </cell>
          <cell r="AP184">
            <v>0</v>
          </cell>
          <cell r="AQ184">
            <v>0</v>
          </cell>
          <cell r="AR184">
            <v>0</v>
          </cell>
          <cell r="AS184">
            <v>0</v>
          </cell>
          <cell r="AT184">
            <v>0</v>
          </cell>
          <cell r="AU184">
            <v>0</v>
          </cell>
          <cell r="AV184">
            <v>0</v>
          </cell>
          <cell r="AW184">
            <v>0</v>
          </cell>
          <cell r="AX184">
            <v>0</v>
          </cell>
          <cell r="AY184">
            <v>0</v>
          </cell>
          <cell r="AZ184">
            <v>0</v>
          </cell>
          <cell r="BA184">
            <v>0</v>
          </cell>
          <cell r="BB184">
            <v>0</v>
          </cell>
          <cell r="BC184">
            <v>0</v>
          </cell>
          <cell r="BD184">
            <v>0</v>
          </cell>
          <cell r="BE184">
            <v>0</v>
          </cell>
          <cell r="BF184">
            <v>0</v>
          </cell>
          <cell r="BG184">
            <v>0</v>
          </cell>
          <cell r="BH184">
            <v>0</v>
          </cell>
          <cell r="BI184">
            <v>0</v>
          </cell>
          <cell r="BJ184">
            <v>0</v>
          </cell>
          <cell r="BK184">
            <v>0</v>
          </cell>
          <cell r="BL184">
            <v>0</v>
          </cell>
          <cell r="BM184">
            <v>0</v>
          </cell>
          <cell r="BN184">
            <v>225</v>
          </cell>
          <cell r="BO184">
            <v>450</v>
          </cell>
          <cell r="BP184">
            <v>450</v>
          </cell>
          <cell r="BQ184">
            <v>675</v>
          </cell>
          <cell r="BR184">
            <v>450</v>
          </cell>
          <cell r="BS184">
            <v>675</v>
          </cell>
          <cell r="BT184">
            <v>900</v>
          </cell>
          <cell r="BU184">
            <v>900</v>
          </cell>
          <cell r="BV184">
            <v>0</v>
          </cell>
          <cell r="BW184">
            <v>0</v>
          </cell>
          <cell r="BX184">
            <v>0</v>
          </cell>
          <cell r="BY184">
            <v>0</v>
          </cell>
          <cell r="BZ184">
            <v>0</v>
          </cell>
          <cell r="CA184">
            <v>0</v>
          </cell>
          <cell r="CB184">
            <v>0</v>
          </cell>
          <cell r="CC184">
            <v>0</v>
          </cell>
          <cell r="CD184">
            <v>0</v>
          </cell>
          <cell r="CE184">
            <v>0</v>
          </cell>
          <cell r="CF184">
            <v>0</v>
          </cell>
          <cell r="CG184">
            <v>0</v>
          </cell>
          <cell r="CH184">
            <v>0</v>
          </cell>
          <cell r="CI184">
            <v>0</v>
          </cell>
          <cell r="CJ184">
            <v>0</v>
          </cell>
          <cell r="CK184">
            <v>0</v>
          </cell>
          <cell r="CL184">
            <v>0</v>
          </cell>
          <cell r="CM184">
            <v>0</v>
          </cell>
          <cell r="CN184">
            <v>0</v>
          </cell>
          <cell r="CO184">
            <v>0</v>
          </cell>
          <cell r="CP184">
            <v>0</v>
          </cell>
          <cell r="CQ184">
            <v>0</v>
          </cell>
          <cell r="CR184">
            <v>0</v>
          </cell>
          <cell r="CS184">
            <v>0</v>
          </cell>
          <cell r="CT184">
            <v>0</v>
          </cell>
          <cell r="CU184">
            <v>0</v>
          </cell>
          <cell r="CV184">
            <v>0</v>
          </cell>
          <cell r="CW184">
            <v>0</v>
          </cell>
          <cell r="CX184">
            <v>0</v>
          </cell>
          <cell r="CY184">
            <v>0</v>
          </cell>
          <cell r="CZ184">
            <v>0</v>
          </cell>
          <cell r="DA184">
            <v>0</v>
          </cell>
          <cell r="DB184">
            <v>0</v>
          </cell>
          <cell r="DC184">
            <v>0</v>
          </cell>
          <cell r="DD184">
            <v>0</v>
          </cell>
          <cell r="DE184">
            <v>0</v>
          </cell>
          <cell r="DF184">
            <v>0</v>
          </cell>
          <cell r="DG184">
            <v>0</v>
          </cell>
          <cell r="DH184">
            <v>0</v>
          </cell>
          <cell r="DI184">
            <v>0</v>
          </cell>
          <cell r="DJ184">
            <v>0</v>
          </cell>
          <cell r="DK184">
            <v>0</v>
          </cell>
          <cell r="DL184">
            <v>0</v>
          </cell>
          <cell r="DM184">
            <v>0</v>
          </cell>
          <cell r="DN184">
            <v>0</v>
          </cell>
          <cell r="DO184">
            <v>0</v>
          </cell>
          <cell r="DP184">
            <v>0</v>
          </cell>
          <cell r="DQ184">
            <v>0</v>
          </cell>
          <cell r="DR184">
            <v>0</v>
          </cell>
          <cell r="DS184">
            <v>0</v>
          </cell>
          <cell r="DT184">
            <v>0</v>
          </cell>
          <cell r="DU184">
            <v>0</v>
          </cell>
          <cell r="DV184">
            <v>0</v>
          </cell>
          <cell r="DW184">
            <v>0</v>
          </cell>
          <cell r="DX184">
            <v>0</v>
          </cell>
          <cell r="DY184">
            <v>0</v>
          </cell>
          <cell r="DZ184">
            <v>0</v>
          </cell>
          <cell r="EA184">
            <v>0</v>
          </cell>
          <cell r="EB184">
            <v>0</v>
          </cell>
          <cell r="EC184">
            <v>0</v>
          </cell>
          <cell r="ED184">
            <v>0</v>
          </cell>
          <cell r="EE184">
            <v>0</v>
          </cell>
          <cell r="EF184">
            <v>0</v>
          </cell>
          <cell r="EG184">
            <v>0</v>
          </cell>
          <cell r="EH184">
            <v>0</v>
          </cell>
          <cell r="EI184">
            <v>0</v>
          </cell>
          <cell r="EJ184">
            <v>0</v>
          </cell>
          <cell r="EK184">
            <v>0</v>
          </cell>
          <cell r="EL184">
            <v>0</v>
          </cell>
          <cell r="EM184">
            <v>0</v>
          </cell>
          <cell r="EN184">
            <v>0</v>
          </cell>
          <cell r="EO184">
            <v>0</v>
          </cell>
          <cell r="EP184">
            <v>0</v>
          </cell>
          <cell r="EQ184">
            <v>0</v>
          </cell>
          <cell r="ER184">
            <v>0</v>
          </cell>
          <cell r="ES184">
            <v>0</v>
          </cell>
          <cell r="ET184">
            <v>0</v>
          </cell>
          <cell r="EU184">
            <v>0</v>
          </cell>
          <cell r="EV184">
            <v>0</v>
          </cell>
          <cell r="EW184">
            <v>0</v>
          </cell>
        </row>
        <row r="186">
          <cell r="T186" t="str">
            <v>BUDGET FORECAST</v>
          </cell>
          <cell r="AA186">
            <v>0</v>
          </cell>
          <cell r="AB186">
            <v>0</v>
          </cell>
          <cell r="AC186">
            <v>0</v>
          </cell>
          <cell r="AD186">
            <v>0</v>
          </cell>
          <cell r="AE186">
            <v>0</v>
          </cell>
          <cell r="AF186">
            <v>0</v>
          </cell>
          <cell r="AG186">
            <v>0</v>
          </cell>
          <cell r="AH186">
            <v>0</v>
          </cell>
          <cell r="AI186">
            <v>0</v>
          </cell>
          <cell r="AJ186">
            <v>0</v>
          </cell>
          <cell r="AK186">
            <v>0</v>
          </cell>
          <cell r="AL186">
            <v>0</v>
          </cell>
          <cell r="AM186">
            <v>0</v>
          </cell>
          <cell r="AN186">
            <v>0</v>
          </cell>
          <cell r="AO186">
            <v>0</v>
          </cell>
          <cell r="AP186">
            <v>0</v>
          </cell>
          <cell r="AQ186">
            <v>0</v>
          </cell>
          <cell r="AR186">
            <v>0</v>
          </cell>
          <cell r="AS186">
            <v>0</v>
          </cell>
          <cell r="AT186">
            <v>0</v>
          </cell>
          <cell r="AU186">
            <v>0</v>
          </cell>
          <cell r="AV186">
            <v>0</v>
          </cell>
          <cell r="AW186">
            <v>0</v>
          </cell>
          <cell r="AX186">
            <v>0</v>
          </cell>
          <cell r="AY186">
            <v>0</v>
          </cell>
          <cell r="AZ186">
            <v>35730</v>
          </cell>
          <cell r="BA186">
            <v>35737</v>
          </cell>
          <cell r="BB186">
            <v>35744</v>
          </cell>
          <cell r="BC186">
            <v>35751</v>
          </cell>
          <cell r="BD186">
            <v>35758</v>
          </cell>
          <cell r="BE186">
            <v>35765</v>
          </cell>
          <cell r="BF186">
            <v>35772</v>
          </cell>
          <cell r="BG186">
            <v>35779</v>
          </cell>
          <cell r="BH186">
            <v>35786</v>
          </cell>
          <cell r="BI186">
            <v>0</v>
          </cell>
          <cell r="BJ186">
            <v>0</v>
          </cell>
          <cell r="BK186">
            <v>0</v>
          </cell>
          <cell r="BL186">
            <v>0</v>
          </cell>
          <cell r="BM186">
            <v>0</v>
          </cell>
          <cell r="BN186">
            <v>0</v>
          </cell>
          <cell r="BO186">
            <v>0</v>
          </cell>
          <cell r="BP186">
            <v>0</v>
          </cell>
          <cell r="BQ186">
            <v>0</v>
          </cell>
          <cell r="BR186">
            <v>0</v>
          </cell>
          <cell r="BS186">
            <v>0</v>
          </cell>
          <cell r="BT186">
            <v>0</v>
          </cell>
          <cell r="BU186">
            <v>0</v>
          </cell>
          <cell r="BV186">
            <v>0</v>
          </cell>
          <cell r="BW186">
            <v>0</v>
          </cell>
          <cell r="BX186">
            <v>0</v>
          </cell>
          <cell r="BY186">
            <v>0</v>
          </cell>
          <cell r="BZ186">
            <v>0</v>
          </cell>
          <cell r="CA186">
            <v>0</v>
          </cell>
          <cell r="CB186">
            <v>0</v>
          </cell>
          <cell r="CC186">
            <v>0</v>
          </cell>
          <cell r="CD186">
            <v>0</v>
          </cell>
          <cell r="CE186">
            <v>0</v>
          </cell>
          <cell r="CF186">
            <v>0</v>
          </cell>
          <cell r="CG186">
            <v>0</v>
          </cell>
          <cell r="CH186">
            <v>0</v>
          </cell>
          <cell r="CI186">
            <v>0</v>
          </cell>
          <cell r="CJ186">
            <v>0</v>
          </cell>
          <cell r="CK186">
            <v>0</v>
          </cell>
          <cell r="CL186">
            <v>0</v>
          </cell>
          <cell r="CM186">
            <v>0</v>
          </cell>
          <cell r="CN186">
            <v>0</v>
          </cell>
          <cell r="CO186">
            <v>0</v>
          </cell>
          <cell r="CP186">
            <v>0</v>
          </cell>
          <cell r="CQ186">
            <v>0</v>
          </cell>
          <cell r="CR186">
            <v>0</v>
          </cell>
          <cell r="CS186">
            <v>0</v>
          </cell>
          <cell r="CT186">
            <v>0</v>
          </cell>
          <cell r="CU186">
            <v>0</v>
          </cell>
          <cell r="CV186">
            <v>0</v>
          </cell>
          <cell r="CW186">
            <v>0</v>
          </cell>
          <cell r="CX186">
            <v>0</v>
          </cell>
          <cell r="CY186">
            <v>0</v>
          </cell>
          <cell r="CZ186">
            <v>0</v>
          </cell>
          <cell r="DA186">
            <v>0</v>
          </cell>
          <cell r="DB186">
            <v>0</v>
          </cell>
          <cell r="DC186">
            <v>0</v>
          </cell>
          <cell r="DD186">
            <v>0</v>
          </cell>
          <cell r="DE186">
            <v>0</v>
          </cell>
          <cell r="DF186">
            <v>0</v>
          </cell>
          <cell r="DG186">
            <v>0</v>
          </cell>
          <cell r="DH186">
            <v>0</v>
          </cell>
          <cell r="DI186">
            <v>0</v>
          </cell>
          <cell r="DJ186">
            <v>0</v>
          </cell>
          <cell r="DK186">
            <v>0</v>
          </cell>
          <cell r="DL186">
            <v>0</v>
          </cell>
          <cell r="DM186">
            <v>0</v>
          </cell>
          <cell r="DN186">
            <v>0</v>
          </cell>
          <cell r="DO186">
            <v>0</v>
          </cell>
          <cell r="DP186">
            <v>0</v>
          </cell>
          <cell r="DQ186">
            <v>0</v>
          </cell>
          <cell r="DR186">
            <v>0</v>
          </cell>
          <cell r="DS186">
            <v>0</v>
          </cell>
          <cell r="DT186">
            <v>0</v>
          </cell>
          <cell r="DU186">
            <v>0</v>
          </cell>
          <cell r="DV186">
            <v>0</v>
          </cell>
          <cell r="DW186">
            <v>0</v>
          </cell>
          <cell r="DX186">
            <v>0</v>
          </cell>
          <cell r="DY186">
            <v>0</v>
          </cell>
          <cell r="DZ186">
            <v>0</v>
          </cell>
          <cell r="EA186">
            <v>0</v>
          </cell>
          <cell r="EB186">
            <v>0</v>
          </cell>
          <cell r="EC186">
            <v>0</v>
          </cell>
          <cell r="ED186">
            <v>0</v>
          </cell>
          <cell r="EE186">
            <v>0</v>
          </cell>
          <cell r="EF186">
            <v>0</v>
          </cell>
          <cell r="EG186">
            <v>0</v>
          </cell>
          <cell r="EH186">
            <v>0</v>
          </cell>
          <cell r="EI186">
            <v>0</v>
          </cell>
          <cell r="EJ186">
            <v>0</v>
          </cell>
          <cell r="EK186">
            <v>0</v>
          </cell>
          <cell r="EL186">
            <v>0</v>
          </cell>
          <cell r="EM186">
            <v>0</v>
          </cell>
          <cell r="EN186">
            <v>0</v>
          </cell>
          <cell r="EO186">
            <v>0</v>
          </cell>
          <cell r="EP186">
            <v>0</v>
          </cell>
          <cell r="EQ186">
            <v>0</v>
          </cell>
          <cell r="ER186">
            <v>0</v>
          </cell>
          <cell r="ES186">
            <v>0</v>
          </cell>
          <cell r="ET186">
            <v>0</v>
          </cell>
          <cell r="EU186">
            <v>0</v>
          </cell>
          <cell r="EV186">
            <v>0</v>
          </cell>
          <cell r="EW186">
            <v>0</v>
          </cell>
          <cell r="EX186">
            <v>0</v>
          </cell>
          <cell r="EY186">
            <v>0</v>
          </cell>
          <cell r="EZ186">
            <v>0</v>
          </cell>
          <cell r="FA186">
            <v>0</v>
          </cell>
          <cell r="FB186">
            <v>0</v>
          </cell>
          <cell r="FC186">
            <v>0</v>
          </cell>
          <cell r="FD186">
            <v>0</v>
          </cell>
          <cell r="FE186">
            <v>0</v>
          </cell>
          <cell r="FF186">
            <v>0</v>
          </cell>
          <cell r="FG186">
            <v>0</v>
          </cell>
          <cell r="FH186">
            <v>0</v>
          </cell>
          <cell r="FI186">
            <v>0</v>
          </cell>
        </row>
        <row r="187">
          <cell r="T187" t="str">
            <v>BUDGET FORECAST</v>
          </cell>
          <cell r="V187" t="str">
            <v>PRE PROD</v>
          </cell>
          <cell r="W187">
            <v>30</v>
          </cell>
          <cell r="X187">
            <v>90000</v>
          </cell>
          <cell r="AA187">
            <v>0</v>
          </cell>
          <cell r="AB187">
            <v>0</v>
          </cell>
          <cell r="AC187">
            <v>0</v>
          </cell>
          <cell r="AD187">
            <v>0</v>
          </cell>
          <cell r="AE187">
            <v>0</v>
          </cell>
          <cell r="AF187">
            <v>0</v>
          </cell>
          <cell r="AG187">
            <v>0</v>
          </cell>
          <cell r="AH187">
            <v>0</v>
          </cell>
          <cell r="AI187">
            <v>0</v>
          </cell>
          <cell r="AJ187">
            <v>0</v>
          </cell>
          <cell r="AK187">
            <v>0</v>
          </cell>
          <cell r="AL187">
            <v>0</v>
          </cell>
          <cell r="AM187">
            <v>0</v>
          </cell>
          <cell r="AN187">
            <v>0</v>
          </cell>
          <cell r="AO187">
            <v>0</v>
          </cell>
          <cell r="AP187">
            <v>0</v>
          </cell>
          <cell r="AQ187">
            <v>0</v>
          </cell>
          <cell r="AR187">
            <v>0</v>
          </cell>
          <cell r="AS187">
            <v>0</v>
          </cell>
          <cell r="AT187">
            <v>0</v>
          </cell>
          <cell r="AU187">
            <v>0</v>
          </cell>
          <cell r="AV187">
            <v>0</v>
          </cell>
          <cell r="AW187">
            <v>0</v>
          </cell>
          <cell r="AX187">
            <v>0</v>
          </cell>
          <cell r="AY187">
            <v>0</v>
          </cell>
          <cell r="AZ187">
            <v>3000</v>
          </cell>
          <cell r="BA187">
            <v>6000</v>
          </cell>
          <cell r="BB187">
            <v>9000</v>
          </cell>
          <cell r="BC187">
            <v>12000</v>
          </cell>
          <cell r="BD187">
            <v>12000</v>
          </cell>
          <cell r="BE187">
            <v>12000</v>
          </cell>
          <cell r="BF187">
            <v>12000</v>
          </cell>
          <cell r="BG187">
            <v>12000</v>
          </cell>
          <cell r="BH187">
            <v>12000</v>
          </cell>
          <cell r="BI187">
            <v>0</v>
          </cell>
          <cell r="BJ187">
            <v>0</v>
          </cell>
          <cell r="BK187">
            <v>0</v>
          </cell>
          <cell r="BL187">
            <v>0</v>
          </cell>
          <cell r="BM187">
            <v>0</v>
          </cell>
          <cell r="BN187">
            <v>0</v>
          </cell>
          <cell r="BO187">
            <v>0</v>
          </cell>
          <cell r="BP187">
            <v>0</v>
          </cell>
          <cell r="BQ187">
            <v>0</v>
          </cell>
          <cell r="BR187">
            <v>0</v>
          </cell>
          <cell r="BS187">
            <v>0</v>
          </cell>
          <cell r="BT187">
            <v>0</v>
          </cell>
          <cell r="BU187">
            <v>0</v>
          </cell>
          <cell r="BV187">
            <v>0</v>
          </cell>
          <cell r="BW187">
            <v>0</v>
          </cell>
          <cell r="BX187">
            <v>0</v>
          </cell>
          <cell r="BY187">
            <v>0</v>
          </cell>
          <cell r="BZ187">
            <v>0</v>
          </cell>
          <cell r="CA187">
            <v>0</v>
          </cell>
          <cell r="CB187">
            <v>0</v>
          </cell>
          <cell r="CC187">
            <v>0</v>
          </cell>
          <cell r="CD187">
            <v>0</v>
          </cell>
          <cell r="CE187">
            <v>0</v>
          </cell>
          <cell r="CF187">
            <v>0</v>
          </cell>
          <cell r="CG187">
            <v>0</v>
          </cell>
          <cell r="CH187">
            <v>0</v>
          </cell>
          <cell r="CI187">
            <v>0</v>
          </cell>
          <cell r="CJ187">
            <v>0</v>
          </cell>
          <cell r="CK187">
            <v>0</v>
          </cell>
          <cell r="CL187">
            <v>0</v>
          </cell>
          <cell r="CM187">
            <v>0</v>
          </cell>
          <cell r="CN187">
            <v>0</v>
          </cell>
          <cell r="CO187">
            <v>0</v>
          </cell>
          <cell r="CP187">
            <v>0</v>
          </cell>
          <cell r="CQ187">
            <v>0</v>
          </cell>
          <cell r="CR187">
            <v>0</v>
          </cell>
          <cell r="CS187">
            <v>0</v>
          </cell>
          <cell r="CT187">
            <v>0</v>
          </cell>
          <cell r="CU187">
            <v>0</v>
          </cell>
          <cell r="CV187">
            <v>0</v>
          </cell>
          <cell r="CW187">
            <v>0</v>
          </cell>
          <cell r="CX187">
            <v>0</v>
          </cell>
          <cell r="CY187">
            <v>0</v>
          </cell>
          <cell r="CZ187">
            <v>0</v>
          </cell>
          <cell r="DA187">
            <v>0</v>
          </cell>
          <cell r="DB187">
            <v>0</v>
          </cell>
          <cell r="DC187">
            <v>0</v>
          </cell>
          <cell r="DD187">
            <v>0</v>
          </cell>
          <cell r="DE187">
            <v>0</v>
          </cell>
          <cell r="DF187">
            <v>0</v>
          </cell>
          <cell r="DG187">
            <v>0</v>
          </cell>
          <cell r="DH187">
            <v>0</v>
          </cell>
          <cell r="DI187">
            <v>0</v>
          </cell>
          <cell r="DJ187">
            <v>0</v>
          </cell>
          <cell r="DK187">
            <v>0</v>
          </cell>
          <cell r="DL187">
            <v>0</v>
          </cell>
          <cell r="DM187">
            <v>0</v>
          </cell>
          <cell r="DN187">
            <v>0</v>
          </cell>
          <cell r="DO187">
            <v>0</v>
          </cell>
          <cell r="DP187">
            <v>0</v>
          </cell>
          <cell r="DQ187">
            <v>0</v>
          </cell>
          <cell r="DR187">
            <v>0</v>
          </cell>
          <cell r="DS187">
            <v>0</v>
          </cell>
          <cell r="DT187">
            <v>0</v>
          </cell>
          <cell r="DU187">
            <v>0</v>
          </cell>
          <cell r="DV187">
            <v>0</v>
          </cell>
          <cell r="DW187">
            <v>0</v>
          </cell>
          <cell r="DX187">
            <v>0</v>
          </cell>
          <cell r="DY187">
            <v>0</v>
          </cell>
          <cell r="DZ187">
            <v>0</v>
          </cell>
          <cell r="EA187">
            <v>0</v>
          </cell>
          <cell r="EB187">
            <v>0</v>
          </cell>
          <cell r="EC187">
            <v>0</v>
          </cell>
          <cell r="ED187">
            <v>0</v>
          </cell>
          <cell r="EE187">
            <v>0</v>
          </cell>
          <cell r="EF187">
            <v>0</v>
          </cell>
          <cell r="EG187">
            <v>0</v>
          </cell>
          <cell r="EH187">
            <v>0</v>
          </cell>
          <cell r="EI187">
            <v>0</v>
          </cell>
          <cell r="EJ187">
            <v>0</v>
          </cell>
          <cell r="EK187">
            <v>0</v>
          </cell>
          <cell r="EL187">
            <v>0</v>
          </cell>
          <cell r="EM187">
            <v>0</v>
          </cell>
          <cell r="EN187">
            <v>0</v>
          </cell>
          <cell r="EO187">
            <v>0</v>
          </cell>
          <cell r="EP187">
            <v>0</v>
          </cell>
          <cell r="EQ187">
            <v>0</v>
          </cell>
          <cell r="ER187">
            <v>0</v>
          </cell>
          <cell r="ES187">
            <v>0</v>
          </cell>
          <cell r="ET187">
            <v>0</v>
          </cell>
          <cell r="EU187">
            <v>0</v>
          </cell>
          <cell r="EV187">
            <v>0</v>
          </cell>
          <cell r="EW187">
            <v>0</v>
          </cell>
          <cell r="EX187">
            <v>0</v>
          </cell>
          <cell r="EY187">
            <v>0</v>
          </cell>
          <cell r="EZ187">
            <v>0</v>
          </cell>
          <cell r="FA187">
            <v>0</v>
          </cell>
          <cell r="FB187">
            <v>0</v>
          </cell>
          <cell r="FC187">
            <v>0</v>
          </cell>
          <cell r="FD187">
            <v>0</v>
          </cell>
          <cell r="FE187">
            <v>0</v>
          </cell>
          <cell r="FF187">
            <v>0</v>
          </cell>
          <cell r="FG187">
            <v>0</v>
          </cell>
          <cell r="FH187">
            <v>0</v>
          </cell>
          <cell r="FI187">
            <v>0</v>
          </cell>
        </row>
        <row r="188">
          <cell r="V188" t="str">
            <v>PRE PROD</v>
          </cell>
          <cell r="W188">
            <v>30</v>
          </cell>
          <cell r="X188">
            <v>97000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cell r="AO188">
            <v>0</v>
          </cell>
          <cell r="AP188">
            <v>0</v>
          </cell>
          <cell r="AQ188">
            <v>0</v>
          </cell>
          <cell r="AR188">
            <v>0</v>
          </cell>
          <cell r="AS188">
            <v>0</v>
          </cell>
          <cell r="AT188">
            <v>0</v>
          </cell>
          <cell r="AU188">
            <v>0</v>
          </cell>
          <cell r="AV188">
            <v>0</v>
          </cell>
          <cell r="AW188">
            <v>0</v>
          </cell>
          <cell r="AX188">
            <v>0</v>
          </cell>
          <cell r="AY188">
            <v>0</v>
          </cell>
          <cell r="AZ188">
            <v>3000</v>
          </cell>
          <cell r="BA188">
            <v>6000</v>
          </cell>
          <cell r="BB188">
            <v>9000</v>
          </cell>
          <cell r="BC188">
            <v>12000</v>
          </cell>
          <cell r="BD188">
            <v>12000</v>
          </cell>
          <cell r="BE188">
            <v>12000</v>
          </cell>
          <cell r="BF188">
            <v>13000</v>
          </cell>
          <cell r="BG188">
            <v>18000</v>
          </cell>
          <cell r="BH188">
            <v>12000</v>
          </cell>
          <cell r="BI188">
            <v>0</v>
          </cell>
          <cell r="BJ188">
            <v>0</v>
          </cell>
          <cell r="BK188">
            <v>0</v>
          </cell>
          <cell r="BL188">
            <v>0</v>
          </cell>
          <cell r="BM188">
            <v>0</v>
          </cell>
          <cell r="BN188">
            <v>0</v>
          </cell>
          <cell r="BO188">
            <v>0</v>
          </cell>
          <cell r="BP188">
            <v>0</v>
          </cell>
          <cell r="BQ188">
            <v>0</v>
          </cell>
          <cell r="BR188">
            <v>0</v>
          </cell>
          <cell r="BS188">
            <v>0</v>
          </cell>
          <cell r="BT188">
            <v>0</v>
          </cell>
          <cell r="BU188">
            <v>0</v>
          </cell>
          <cell r="BV188">
            <v>0</v>
          </cell>
          <cell r="BW188">
            <v>0</v>
          </cell>
          <cell r="BX188">
            <v>0</v>
          </cell>
          <cell r="BY188">
            <v>0</v>
          </cell>
          <cell r="BZ188">
            <v>0</v>
          </cell>
          <cell r="CA188">
            <v>0</v>
          </cell>
          <cell r="CB188">
            <v>0</v>
          </cell>
          <cell r="CC188">
            <v>0</v>
          </cell>
          <cell r="CD188">
            <v>0</v>
          </cell>
          <cell r="CE188">
            <v>0</v>
          </cell>
          <cell r="CF188">
            <v>0</v>
          </cell>
          <cell r="CG188">
            <v>0</v>
          </cell>
          <cell r="CH188">
            <v>0</v>
          </cell>
          <cell r="CI188">
            <v>0</v>
          </cell>
          <cell r="CJ188">
            <v>0</v>
          </cell>
          <cell r="CK188">
            <v>0</v>
          </cell>
          <cell r="CL188">
            <v>0</v>
          </cell>
          <cell r="CM188">
            <v>0</v>
          </cell>
          <cell r="CN188">
            <v>0</v>
          </cell>
          <cell r="CO188">
            <v>0</v>
          </cell>
          <cell r="CP188">
            <v>0</v>
          </cell>
          <cell r="CQ188">
            <v>0</v>
          </cell>
          <cell r="CR188">
            <v>0</v>
          </cell>
          <cell r="CS188">
            <v>0</v>
          </cell>
          <cell r="CT188">
            <v>0</v>
          </cell>
          <cell r="CU188">
            <v>0</v>
          </cell>
          <cell r="CV188">
            <v>0</v>
          </cell>
          <cell r="CW188">
            <v>0</v>
          </cell>
          <cell r="CX188">
            <v>0</v>
          </cell>
          <cell r="CY188">
            <v>0</v>
          </cell>
          <cell r="CZ188">
            <v>0</v>
          </cell>
          <cell r="DA188">
            <v>0</v>
          </cell>
          <cell r="DB188">
            <v>0</v>
          </cell>
          <cell r="DC188">
            <v>0</v>
          </cell>
          <cell r="DD188">
            <v>0</v>
          </cell>
          <cell r="DE188">
            <v>0</v>
          </cell>
          <cell r="DF188">
            <v>0</v>
          </cell>
          <cell r="DG188">
            <v>0</v>
          </cell>
          <cell r="DH188">
            <v>0</v>
          </cell>
          <cell r="DI188">
            <v>0</v>
          </cell>
          <cell r="DJ188">
            <v>0</v>
          </cell>
          <cell r="DK188">
            <v>0</v>
          </cell>
          <cell r="DL188">
            <v>0</v>
          </cell>
          <cell r="DM188">
            <v>0</v>
          </cell>
          <cell r="DN188">
            <v>0</v>
          </cell>
          <cell r="DO188">
            <v>0</v>
          </cell>
          <cell r="DP188">
            <v>0</v>
          </cell>
          <cell r="DQ188">
            <v>0</v>
          </cell>
          <cell r="DR188">
            <v>0</v>
          </cell>
          <cell r="DS188">
            <v>0</v>
          </cell>
          <cell r="DT188">
            <v>0</v>
          </cell>
          <cell r="DU188">
            <v>0</v>
          </cell>
          <cell r="DV188">
            <v>0</v>
          </cell>
          <cell r="DW188">
            <v>0</v>
          </cell>
          <cell r="DX188">
            <v>0</v>
          </cell>
          <cell r="DY188">
            <v>0</v>
          </cell>
          <cell r="DZ188">
            <v>0</v>
          </cell>
          <cell r="EA188">
            <v>0</v>
          </cell>
          <cell r="EB188">
            <v>0</v>
          </cell>
          <cell r="EC188">
            <v>0</v>
          </cell>
          <cell r="ED188">
            <v>0</v>
          </cell>
          <cell r="EE188">
            <v>0</v>
          </cell>
          <cell r="EF188">
            <v>0</v>
          </cell>
          <cell r="EG188">
            <v>0</v>
          </cell>
          <cell r="EH188">
            <v>0</v>
          </cell>
          <cell r="EI188">
            <v>0</v>
          </cell>
          <cell r="EJ188">
            <v>0</v>
          </cell>
          <cell r="EK188">
            <v>0</v>
          </cell>
          <cell r="EL188">
            <v>0</v>
          </cell>
          <cell r="EM188">
            <v>0</v>
          </cell>
          <cell r="EN188">
            <v>0</v>
          </cell>
          <cell r="EO188">
            <v>0</v>
          </cell>
          <cell r="EP188">
            <v>0</v>
          </cell>
          <cell r="EQ188">
            <v>0</v>
          </cell>
          <cell r="ER188">
            <v>0</v>
          </cell>
          <cell r="ES188">
            <v>0</v>
          </cell>
          <cell r="ET188">
            <v>0</v>
          </cell>
          <cell r="EU188">
            <v>0</v>
          </cell>
          <cell r="EV188">
            <v>0</v>
          </cell>
          <cell r="EW188">
            <v>0</v>
          </cell>
          <cell r="EX188">
            <v>0</v>
          </cell>
          <cell r="EY188">
            <v>0</v>
          </cell>
          <cell r="EZ188">
            <v>0</v>
          </cell>
          <cell r="FA188">
            <v>0</v>
          </cell>
          <cell r="FB188">
            <v>0</v>
          </cell>
          <cell r="FC188">
            <v>0</v>
          </cell>
          <cell r="FD188">
            <v>0</v>
          </cell>
          <cell r="FE188">
            <v>0</v>
          </cell>
          <cell r="FF188">
            <v>0</v>
          </cell>
          <cell r="FG188">
            <v>0</v>
          </cell>
          <cell r="FH188">
            <v>0</v>
          </cell>
          <cell r="FI188">
            <v>0</v>
          </cell>
        </row>
        <row r="189">
          <cell r="V189" t="str">
            <v>PRODUCTION</v>
          </cell>
          <cell r="W189">
            <v>150</v>
          </cell>
          <cell r="X189">
            <v>438750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cell r="AO189">
            <v>0</v>
          </cell>
          <cell r="AP189">
            <v>0</v>
          </cell>
          <cell r="AQ189">
            <v>0</v>
          </cell>
          <cell r="AR189">
            <v>0</v>
          </cell>
          <cell r="AS189">
            <v>0</v>
          </cell>
          <cell r="AT189">
            <v>0</v>
          </cell>
          <cell r="AU189">
            <v>0</v>
          </cell>
          <cell r="AV189">
            <v>0</v>
          </cell>
          <cell r="AW189">
            <v>0</v>
          </cell>
          <cell r="AX189">
            <v>0</v>
          </cell>
          <cell r="AY189">
            <v>0</v>
          </cell>
          <cell r="AZ189">
            <v>0</v>
          </cell>
          <cell r="BA189">
            <v>0</v>
          </cell>
          <cell r="BB189">
            <v>0</v>
          </cell>
          <cell r="BC189">
            <v>0</v>
          </cell>
          <cell r="BD189">
            <v>0</v>
          </cell>
          <cell r="BE189">
            <v>0</v>
          </cell>
          <cell r="BF189">
            <v>0</v>
          </cell>
          <cell r="BG189">
            <v>0</v>
          </cell>
          <cell r="BH189">
            <v>0</v>
          </cell>
          <cell r="BI189">
            <v>0</v>
          </cell>
          <cell r="BJ189">
            <v>0</v>
          </cell>
          <cell r="BK189">
            <v>0</v>
          </cell>
          <cell r="BL189">
            <v>56250</v>
          </cell>
          <cell r="BM189">
            <v>63750</v>
          </cell>
          <cell r="BN189">
            <v>63750</v>
          </cell>
          <cell r="BO189">
            <v>63750</v>
          </cell>
          <cell r="BP189">
            <v>63750</v>
          </cell>
          <cell r="BQ189">
            <v>63750</v>
          </cell>
          <cell r="BR189">
            <v>63750</v>
          </cell>
          <cell r="BS189">
            <v>0</v>
          </cell>
          <cell r="BT189">
            <v>0</v>
          </cell>
          <cell r="BU189">
            <v>0</v>
          </cell>
          <cell r="BV189">
            <v>0</v>
          </cell>
          <cell r="BW189">
            <v>0</v>
          </cell>
          <cell r="BX189">
            <v>0</v>
          </cell>
          <cell r="BY189">
            <v>0</v>
          </cell>
          <cell r="BZ189">
            <v>0</v>
          </cell>
          <cell r="CA189">
            <v>0</v>
          </cell>
          <cell r="CB189">
            <v>0</v>
          </cell>
          <cell r="CC189">
            <v>0</v>
          </cell>
          <cell r="CD189">
            <v>0</v>
          </cell>
          <cell r="CE189">
            <v>0</v>
          </cell>
          <cell r="CF189">
            <v>0</v>
          </cell>
          <cell r="CG189">
            <v>0</v>
          </cell>
          <cell r="CH189">
            <v>0</v>
          </cell>
          <cell r="CI189">
            <v>0</v>
          </cell>
          <cell r="CJ189">
            <v>0</v>
          </cell>
          <cell r="CK189">
            <v>0</v>
          </cell>
          <cell r="CL189">
            <v>0</v>
          </cell>
          <cell r="CM189">
            <v>0</v>
          </cell>
          <cell r="CN189">
            <v>0</v>
          </cell>
          <cell r="CO189">
            <v>0</v>
          </cell>
          <cell r="CP189">
            <v>0</v>
          </cell>
          <cell r="CQ189">
            <v>0</v>
          </cell>
          <cell r="CR189">
            <v>0</v>
          </cell>
          <cell r="CS189">
            <v>0</v>
          </cell>
          <cell r="CT189">
            <v>0</v>
          </cell>
          <cell r="CU189">
            <v>0</v>
          </cell>
          <cell r="CV189">
            <v>0</v>
          </cell>
          <cell r="CW189">
            <v>0</v>
          </cell>
          <cell r="CX189">
            <v>0</v>
          </cell>
          <cell r="CY189">
            <v>0</v>
          </cell>
          <cell r="CZ189">
            <v>0</v>
          </cell>
          <cell r="DA189">
            <v>0</v>
          </cell>
          <cell r="DB189">
            <v>0</v>
          </cell>
          <cell r="DC189">
            <v>0</v>
          </cell>
          <cell r="DD189">
            <v>0</v>
          </cell>
          <cell r="DE189">
            <v>0</v>
          </cell>
          <cell r="DF189">
            <v>0</v>
          </cell>
          <cell r="DG189">
            <v>0</v>
          </cell>
          <cell r="DH189">
            <v>0</v>
          </cell>
          <cell r="DI189">
            <v>0</v>
          </cell>
          <cell r="DJ189">
            <v>0</v>
          </cell>
          <cell r="DK189">
            <v>0</v>
          </cell>
          <cell r="DL189">
            <v>0</v>
          </cell>
          <cell r="DM189">
            <v>0</v>
          </cell>
          <cell r="DN189">
            <v>0</v>
          </cell>
          <cell r="DO189">
            <v>0</v>
          </cell>
          <cell r="DP189">
            <v>0</v>
          </cell>
          <cell r="DQ189">
            <v>0</v>
          </cell>
          <cell r="DR189">
            <v>0</v>
          </cell>
          <cell r="DS189">
            <v>0</v>
          </cell>
          <cell r="DT189">
            <v>0</v>
          </cell>
          <cell r="DU189">
            <v>0</v>
          </cell>
          <cell r="DV189">
            <v>0</v>
          </cell>
          <cell r="DW189">
            <v>0</v>
          </cell>
          <cell r="DX189">
            <v>0</v>
          </cell>
          <cell r="DY189">
            <v>0</v>
          </cell>
          <cell r="DZ189">
            <v>0</v>
          </cell>
          <cell r="EA189">
            <v>0</v>
          </cell>
          <cell r="EB189">
            <v>0</v>
          </cell>
          <cell r="EC189">
            <v>0</v>
          </cell>
          <cell r="ED189">
            <v>0</v>
          </cell>
          <cell r="EE189">
            <v>0</v>
          </cell>
          <cell r="EF189">
            <v>0</v>
          </cell>
          <cell r="EG189">
            <v>0</v>
          </cell>
          <cell r="EH189">
            <v>0</v>
          </cell>
          <cell r="EI189">
            <v>0</v>
          </cell>
          <cell r="EJ189">
            <v>0</v>
          </cell>
          <cell r="EK189">
            <v>0</v>
          </cell>
          <cell r="EL189">
            <v>0</v>
          </cell>
          <cell r="EM189">
            <v>0</v>
          </cell>
          <cell r="EN189">
            <v>0</v>
          </cell>
          <cell r="EO189">
            <v>0</v>
          </cell>
          <cell r="EP189">
            <v>0</v>
          </cell>
          <cell r="EQ189">
            <v>0</v>
          </cell>
          <cell r="ER189">
            <v>0</v>
          </cell>
          <cell r="ES189">
            <v>0</v>
          </cell>
          <cell r="ET189">
            <v>0</v>
          </cell>
          <cell r="EU189">
            <v>0</v>
          </cell>
          <cell r="EV189">
            <v>0</v>
          </cell>
          <cell r="EW189">
            <v>0</v>
          </cell>
          <cell r="EX189">
            <v>0</v>
          </cell>
          <cell r="EY189">
            <v>0</v>
          </cell>
          <cell r="EZ189">
            <v>0</v>
          </cell>
          <cell r="FA189">
            <v>0</v>
          </cell>
          <cell r="FB189">
            <v>0</v>
          </cell>
          <cell r="FC189">
            <v>0</v>
          </cell>
          <cell r="FD189">
            <v>0</v>
          </cell>
          <cell r="FE189">
            <v>0</v>
          </cell>
          <cell r="FF189">
            <v>0</v>
          </cell>
          <cell r="FG189">
            <v>0</v>
          </cell>
          <cell r="FH189">
            <v>0</v>
          </cell>
          <cell r="FI189">
            <v>0</v>
          </cell>
        </row>
        <row r="190">
          <cell r="V190" t="str">
            <v>PRODUCTION</v>
          </cell>
          <cell r="W190">
            <v>150</v>
          </cell>
          <cell r="X190">
            <v>531400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cell r="AO190">
            <v>0</v>
          </cell>
          <cell r="AP190">
            <v>0</v>
          </cell>
          <cell r="AQ190">
            <v>0</v>
          </cell>
          <cell r="AR190">
            <v>0</v>
          </cell>
          <cell r="AS190">
            <v>0</v>
          </cell>
          <cell r="AT190">
            <v>0</v>
          </cell>
          <cell r="AU190">
            <v>0</v>
          </cell>
          <cell r="AV190">
            <v>0</v>
          </cell>
          <cell r="AW190">
            <v>0</v>
          </cell>
          <cell r="AX190">
            <v>0</v>
          </cell>
          <cell r="AY190">
            <v>0</v>
          </cell>
          <cell r="AZ190">
            <v>0</v>
          </cell>
          <cell r="BA190">
            <v>0</v>
          </cell>
          <cell r="BB190">
            <v>0</v>
          </cell>
          <cell r="BC190">
            <v>0</v>
          </cell>
          <cell r="BD190">
            <v>0</v>
          </cell>
          <cell r="BE190">
            <v>0</v>
          </cell>
          <cell r="BF190">
            <v>0</v>
          </cell>
          <cell r="BG190">
            <v>0</v>
          </cell>
          <cell r="BH190">
            <v>15150</v>
          </cell>
          <cell r="BI190">
            <v>22000</v>
          </cell>
          <cell r="BJ190">
            <v>28000</v>
          </cell>
          <cell r="BK190">
            <v>34000</v>
          </cell>
          <cell r="BL190">
            <v>40000</v>
          </cell>
          <cell r="BM190">
            <v>63750</v>
          </cell>
          <cell r="BN190">
            <v>63750</v>
          </cell>
          <cell r="BO190">
            <v>63750</v>
          </cell>
          <cell r="BP190">
            <v>67000</v>
          </cell>
          <cell r="BQ190">
            <v>67000</v>
          </cell>
          <cell r="BR190">
            <v>67000</v>
          </cell>
          <cell r="BS190">
            <v>0</v>
          </cell>
          <cell r="BT190">
            <v>0</v>
          </cell>
          <cell r="BU190">
            <v>0</v>
          </cell>
          <cell r="BV190">
            <v>0</v>
          </cell>
          <cell r="BW190">
            <v>0</v>
          </cell>
          <cell r="BX190">
            <v>0</v>
          </cell>
          <cell r="BY190">
            <v>0</v>
          </cell>
          <cell r="BZ190">
            <v>0</v>
          </cell>
          <cell r="CA190">
            <v>0</v>
          </cell>
          <cell r="CB190">
            <v>0</v>
          </cell>
          <cell r="CC190">
            <v>0</v>
          </cell>
          <cell r="CD190">
            <v>0</v>
          </cell>
          <cell r="CE190">
            <v>0</v>
          </cell>
          <cell r="CF190">
            <v>0</v>
          </cell>
          <cell r="CG190">
            <v>0</v>
          </cell>
          <cell r="CH190">
            <v>0</v>
          </cell>
          <cell r="CI190">
            <v>0</v>
          </cell>
          <cell r="CJ190">
            <v>0</v>
          </cell>
          <cell r="CK190">
            <v>0</v>
          </cell>
          <cell r="CL190">
            <v>0</v>
          </cell>
          <cell r="CM190">
            <v>0</v>
          </cell>
          <cell r="CN190">
            <v>0</v>
          </cell>
          <cell r="CO190">
            <v>0</v>
          </cell>
          <cell r="CP190">
            <v>0</v>
          </cell>
          <cell r="CQ190">
            <v>0</v>
          </cell>
          <cell r="CR190">
            <v>0</v>
          </cell>
          <cell r="CS190">
            <v>0</v>
          </cell>
          <cell r="CT190">
            <v>0</v>
          </cell>
          <cell r="CU190">
            <v>0</v>
          </cell>
          <cell r="CV190">
            <v>0</v>
          </cell>
          <cell r="CW190">
            <v>0</v>
          </cell>
          <cell r="CX190">
            <v>0</v>
          </cell>
          <cell r="CY190">
            <v>0</v>
          </cell>
          <cell r="CZ190">
            <v>0</v>
          </cell>
          <cell r="DA190">
            <v>0</v>
          </cell>
          <cell r="DB190">
            <v>0</v>
          </cell>
          <cell r="DC190">
            <v>0</v>
          </cell>
          <cell r="DD190">
            <v>0</v>
          </cell>
          <cell r="DE190">
            <v>0</v>
          </cell>
          <cell r="DF190">
            <v>0</v>
          </cell>
          <cell r="DG190">
            <v>0</v>
          </cell>
          <cell r="DH190">
            <v>0</v>
          </cell>
          <cell r="DI190">
            <v>0</v>
          </cell>
          <cell r="DJ190">
            <v>0</v>
          </cell>
          <cell r="DK190">
            <v>0</v>
          </cell>
          <cell r="DL190">
            <v>0</v>
          </cell>
          <cell r="DM190">
            <v>0</v>
          </cell>
          <cell r="DN190">
            <v>0</v>
          </cell>
          <cell r="DO190">
            <v>0</v>
          </cell>
          <cell r="DP190">
            <v>0</v>
          </cell>
          <cell r="DQ190">
            <v>0</v>
          </cell>
          <cell r="DR190">
            <v>0</v>
          </cell>
          <cell r="DS190">
            <v>0</v>
          </cell>
          <cell r="DT190">
            <v>0</v>
          </cell>
          <cell r="DU190">
            <v>0</v>
          </cell>
          <cell r="DV190">
            <v>0</v>
          </cell>
          <cell r="DW190">
            <v>0</v>
          </cell>
          <cell r="DX190">
            <v>0</v>
          </cell>
          <cell r="DY190">
            <v>0</v>
          </cell>
          <cell r="DZ190">
            <v>0</v>
          </cell>
          <cell r="EA190">
            <v>0</v>
          </cell>
          <cell r="EB190">
            <v>0</v>
          </cell>
          <cell r="EC190">
            <v>0</v>
          </cell>
          <cell r="ED190">
            <v>0</v>
          </cell>
          <cell r="EE190">
            <v>0</v>
          </cell>
          <cell r="EF190">
            <v>0</v>
          </cell>
          <cell r="EG190">
            <v>0</v>
          </cell>
          <cell r="EH190">
            <v>0</v>
          </cell>
          <cell r="EI190">
            <v>0</v>
          </cell>
          <cell r="EJ190">
            <v>0</v>
          </cell>
          <cell r="EK190">
            <v>0</v>
          </cell>
          <cell r="EL190">
            <v>0</v>
          </cell>
          <cell r="EM190">
            <v>0</v>
          </cell>
          <cell r="EN190">
            <v>0</v>
          </cell>
          <cell r="EO190">
            <v>0</v>
          </cell>
          <cell r="EP190">
            <v>0</v>
          </cell>
          <cell r="EQ190">
            <v>0</v>
          </cell>
          <cell r="ER190">
            <v>0</v>
          </cell>
          <cell r="ES190">
            <v>0</v>
          </cell>
          <cell r="ET190">
            <v>0</v>
          </cell>
          <cell r="EU190">
            <v>0</v>
          </cell>
          <cell r="EV190">
            <v>0</v>
          </cell>
          <cell r="EW190">
            <v>0</v>
          </cell>
          <cell r="EX190">
            <v>0</v>
          </cell>
          <cell r="EY190">
            <v>0</v>
          </cell>
          <cell r="EZ190">
            <v>0</v>
          </cell>
          <cell r="FA190">
            <v>0</v>
          </cell>
          <cell r="FB190">
            <v>0</v>
          </cell>
          <cell r="FC190">
            <v>0</v>
          </cell>
          <cell r="FD190">
            <v>0</v>
          </cell>
          <cell r="FE190">
            <v>0</v>
          </cell>
          <cell r="FF190">
            <v>0</v>
          </cell>
          <cell r="FG190">
            <v>0</v>
          </cell>
          <cell r="FH190">
            <v>0</v>
          </cell>
          <cell r="FI190">
            <v>0</v>
          </cell>
        </row>
        <row r="191">
          <cell r="V191" t="str">
            <v>INK &amp; PAINT</v>
          </cell>
          <cell r="W191">
            <v>8</v>
          </cell>
          <cell r="X191">
            <v>34200</v>
          </cell>
          <cell r="AA191">
            <v>0</v>
          </cell>
          <cell r="AB191">
            <v>0</v>
          </cell>
          <cell r="AC191">
            <v>0</v>
          </cell>
          <cell r="AD191">
            <v>0</v>
          </cell>
          <cell r="AE191">
            <v>0</v>
          </cell>
          <cell r="AF191">
            <v>0</v>
          </cell>
          <cell r="AG191">
            <v>0</v>
          </cell>
          <cell r="AH191">
            <v>0</v>
          </cell>
          <cell r="AI191">
            <v>0</v>
          </cell>
          <cell r="AJ191">
            <v>0</v>
          </cell>
          <cell r="AK191">
            <v>0</v>
          </cell>
          <cell r="AL191">
            <v>0</v>
          </cell>
          <cell r="AM191">
            <v>0</v>
          </cell>
          <cell r="AN191">
            <v>0</v>
          </cell>
          <cell r="AO191">
            <v>0</v>
          </cell>
          <cell r="AP191">
            <v>0</v>
          </cell>
          <cell r="AQ191">
            <v>0</v>
          </cell>
          <cell r="AR191">
            <v>0</v>
          </cell>
          <cell r="AS191">
            <v>0</v>
          </cell>
          <cell r="AT191">
            <v>0</v>
          </cell>
          <cell r="AU191">
            <v>0</v>
          </cell>
          <cell r="AV191">
            <v>0</v>
          </cell>
          <cell r="AW191">
            <v>0</v>
          </cell>
          <cell r="AX191">
            <v>0</v>
          </cell>
          <cell r="AY191">
            <v>0</v>
          </cell>
          <cell r="AZ191">
            <v>0</v>
          </cell>
          <cell r="BA191">
            <v>0</v>
          </cell>
          <cell r="BB191">
            <v>0</v>
          </cell>
          <cell r="BC191">
            <v>0</v>
          </cell>
          <cell r="BD191">
            <v>0</v>
          </cell>
          <cell r="BE191">
            <v>0</v>
          </cell>
          <cell r="BF191">
            <v>0</v>
          </cell>
          <cell r="BG191">
            <v>0</v>
          </cell>
          <cell r="BH191">
            <v>0</v>
          </cell>
          <cell r="BI191">
            <v>0</v>
          </cell>
          <cell r="BJ191">
            <v>0</v>
          </cell>
          <cell r="BK191">
            <v>0</v>
          </cell>
          <cell r="BL191">
            <v>0</v>
          </cell>
          <cell r="BM191">
            <v>0</v>
          </cell>
          <cell r="BN191">
            <v>1800</v>
          </cell>
          <cell r="BO191">
            <v>3600</v>
          </cell>
          <cell r="BP191">
            <v>5400</v>
          </cell>
          <cell r="BQ191">
            <v>3600</v>
          </cell>
          <cell r="BR191">
            <v>5400</v>
          </cell>
          <cell r="BS191">
            <v>7200</v>
          </cell>
          <cell r="BT191">
            <v>7200</v>
          </cell>
          <cell r="BU191">
            <v>0</v>
          </cell>
          <cell r="BV191">
            <v>0</v>
          </cell>
          <cell r="BW191">
            <v>0</v>
          </cell>
          <cell r="BX191">
            <v>0</v>
          </cell>
          <cell r="BY191">
            <v>0</v>
          </cell>
          <cell r="BZ191">
            <v>0</v>
          </cell>
          <cell r="CA191">
            <v>0</v>
          </cell>
          <cell r="CB191">
            <v>0</v>
          </cell>
          <cell r="CC191">
            <v>0</v>
          </cell>
          <cell r="CD191">
            <v>0</v>
          </cell>
          <cell r="CE191">
            <v>0</v>
          </cell>
          <cell r="CF191">
            <v>0</v>
          </cell>
          <cell r="CG191">
            <v>0</v>
          </cell>
          <cell r="CH191">
            <v>0</v>
          </cell>
          <cell r="CI191">
            <v>0</v>
          </cell>
          <cell r="CJ191">
            <v>0</v>
          </cell>
          <cell r="CK191">
            <v>0</v>
          </cell>
          <cell r="CL191">
            <v>0</v>
          </cell>
          <cell r="CM191">
            <v>0</v>
          </cell>
          <cell r="CN191">
            <v>0</v>
          </cell>
          <cell r="CO191">
            <v>0</v>
          </cell>
          <cell r="CP191">
            <v>0</v>
          </cell>
          <cell r="CQ191">
            <v>0</v>
          </cell>
          <cell r="CR191">
            <v>0</v>
          </cell>
          <cell r="CS191">
            <v>0</v>
          </cell>
          <cell r="CT191">
            <v>0</v>
          </cell>
          <cell r="CU191">
            <v>0</v>
          </cell>
          <cell r="CV191">
            <v>0</v>
          </cell>
          <cell r="CW191">
            <v>0</v>
          </cell>
          <cell r="CX191">
            <v>0</v>
          </cell>
          <cell r="CY191">
            <v>0</v>
          </cell>
          <cell r="CZ191">
            <v>0</v>
          </cell>
          <cell r="DA191">
            <v>0</v>
          </cell>
          <cell r="DB191">
            <v>0</v>
          </cell>
          <cell r="DC191">
            <v>0</v>
          </cell>
          <cell r="DD191">
            <v>0</v>
          </cell>
          <cell r="DE191">
            <v>0</v>
          </cell>
          <cell r="DF191">
            <v>0</v>
          </cell>
          <cell r="DG191">
            <v>0</v>
          </cell>
          <cell r="DH191">
            <v>0</v>
          </cell>
          <cell r="DI191">
            <v>0</v>
          </cell>
          <cell r="DJ191">
            <v>0</v>
          </cell>
          <cell r="DK191">
            <v>0</v>
          </cell>
          <cell r="DL191">
            <v>0</v>
          </cell>
          <cell r="DM191">
            <v>0</v>
          </cell>
          <cell r="DN191">
            <v>0</v>
          </cell>
          <cell r="DO191">
            <v>0</v>
          </cell>
          <cell r="DP191">
            <v>0</v>
          </cell>
          <cell r="DQ191">
            <v>0</v>
          </cell>
          <cell r="DR191">
            <v>0</v>
          </cell>
          <cell r="DS191">
            <v>0</v>
          </cell>
          <cell r="DT191">
            <v>0</v>
          </cell>
          <cell r="DU191">
            <v>0</v>
          </cell>
          <cell r="DV191">
            <v>0</v>
          </cell>
          <cell r="DW191">
            <v>0</v>
          </cell>
          <cell r="DX191">
            <v>0</v>
          </cell>
          <cell r="DY191">
            <v>0</v>
          </cell>
          <cell r="DZ191">
            <v>0</v>
          </cell>
          <cell r="EA191">
            <v>0</v>
          </cell>
          <cell r="EB191">
            <v>0</v>
          </cell>
          <cell r="EC191">
            <v>0</v>
          </cell>
          <cell r="ED191">
            <v>0</v>
          </cell>
          <cell r="EE191">
            <v>0</v>
          </cell>
          <cell r="EF191">
            <v>0</v>
          </cell>
          <cell r="EG191">
            <v>0</v>
          </cell>
          <cell r="EH191">
            <v>0</v>
          </cell>
          <cell r="EI191">
            <v>0</v>
          </cell>
          <cell r="EJ191">
            <v>0</v>
          </cell>
          <cell r="EK191">
            <v>0</v>
          </cell>
          <cell r="EL191">
            <v>0</v>
          </cell>
          <cell r="EM191">
            <v>0</v>
          </cell>
          <cell r="EN191">
            <v>0</v>
          </cell>
          <cell r="EO191">
            <v>0</v>
          </cell>
          <cell r="EP191">
            <v>0</v>
          </cell>
          <cell r="EQ191">
            <v>0</v>
          </cell>
          <cell r="ER191">
            <v>0</v>
          </cell>
          <cell r="ES191">
            <v>0</v>
          </cell>
          <cell r="ET191">
            <v>0</v>
          </cell>
          <cell r="EU191">
            <v>0</v>
          </cell>
          <cell r="EV191">
            <v>0</v>
          </cell>
          <cell r="EW191">
            <v>0</v>
          </cell>
          <cell r="EX191">
            <v>0</v>
          </cell>
          <cell r="EY191">
            <v>0</v>
          </cell>
          <cell r="EZ191">
            <v>0</v>
          </cell>
          <cell r="FA191">
            <v>0</v>
          </cell>
          <cell r="FB191">
            <v>0</v>
          </cell>
          <cell r="FC191">
            <v>0</v>
          </cell>
          <cell r="FD191">
            <v>0</v>
          </cell>
          <cell r="FE191">
            <v>0</v>
          </cell>
          <cell r="FF191">
            <v>0</v>
          </cell>
          <cell r="FG191">
            <v>0</v>
          </cell>
          <cell r="FH191">
            <v>0</v>
          </cell>
          <cell r="FI191">
            <v>0</v>
          </cell>
        </row>
        <row r="192">
          <cell r="V192" t="str">
            <v>INK &amp; PAINT</v>
          </cell>
          <cell r="W192">
            <v>8</v>
          </cell>
          <cell r="X192">
            <v>39600</v>
          </cell>
          <cell r="AA192">
            <v>0</v>
          </cell>
          <cell r="AB192">
            <v>0</v>
          </cell>
          <cell r="AC192">
            <v>0</v>
          </cell>
          <cell r="AD192">
            <v>0</v>
          </cell>
          <cell r="AE192">
            <v>0</v>
          </cell>
          <cell r="AF192">
            <v>0</v>
          </cell>
          <cell r="AG192">
            <v>0</v>
          </cell>
          <cell r="AH192">
            <v>0</v>
          </cell>
          <cell r="AI192">
            <v>0</v>
          </cell>
          <cell r="AJ192">
            <v>0</v>
          </cell>
          <cell r="AK192">
            <v>0</v>
          </cell>
          <cell r="AL192">
            <v>0</v>
          </cell>
          <cell r="AM192">
            <v>0</v>
          </cell>
          <cell r="AN192">
            <v>0</v>
          </cell>
          <cell r="AO192">
            <v>0</v>
          </cell>
          <cell r="AP192">
            <v>0</v>
          </cell>
          <cell r="AQ192">
            <v>0</v>
          </cell>
          <cell r="AR192">
            <v>0</v>
          </cell>
          <cell r="AS192">
            <v>0</v>
          </cell>
          <cell r="AT192">
            <v>0</v>
          </cell>
          <cell r="AU192">
            <v>0</v>
          </cell>
          <cell r="AV192">
            <v>0</v>
          </cell>
          <cell r="AW192">
            <v>0</v>
          </cell>
          <cell r="AX192">
            <v>0</v>
          </cell>
          <cell r="AY192">
            <v>0</v>
          </cell>
          <cell r="AZ192">
            <v>0</v>
          </cell>
          <cell r="BA192">
            <v>0</v>
          </cell>
          <cell r="BB192">
            <v>0</v>
          </cell>
          <cell r="BC192">
            <v>0</v>
          </cell>
          <cell r="BD192">
            <v>0</v>
          </cell>
          <cell r="BE192">
            <v>0</v>
          </cell>
          <cell r="BF192">
            <v>0</v>
          </cell>
          <cell r="BG192">
            <v>0</v>
          </cell>
          <cell r="BH192">
            <v>0</v>
          </cell>
          <cell r="BI192">
            <v>0</v>
          </cell>
          <cell r="BJ192">
            <v>0</v>
          </cell>
          <cell r="BK192">
            <v>0</v>
          </cell>
          <cell r="BL192">
            <v>0</v>
          </cell>
          <cell r="BM192">
            <v>0</v>
          </cell>
          <cell r="BN192">
            <v>1800</v>
          </cell>
          <cell r="BO192">
            <v>3600</v>
          </cell>
          <cell r="BP192">
            <v>5400</v>
          </cell>
          <cell r="BQ192">
            <v>7200</v>
          </cell>
          <cell r="BR192">
            <v>7200</v>
          </cell>
          <cell r="BS192">
            <v>7200</v>
          </cell>
          <cell r="BT192">
            <v>7200</v>
          </cell>
          <cell r="BU192">
            <v>0</v>
          </cell>
          <cell r="BV192">
            <v>0</v>
          </cell>
          <cell r="BW192">
            <v>0</v>
          </cell>
          <cell r="BX192">
            <v>0</v>
          </cell>
          <cell r="BY192">
            <v>0</v>
          </cell>
          <cell r="BZ192">
            <v>0</v>
          </cell>
          <cell r="CA192">
            <v>0</v>
          </cell>
          <cell r="CB192">
            <v>0</v>
          </cell>
          <cell r="CC192">
            <v>0</v>
          </cell>
          <cell r="CD192">
            <v>0</v>
          </cell>
          <cell r="CE192">
            <v>0</v>
          </cell>
          <cell r="CF192">
            <v>0</v>
          </cell>
          <cell r="CG192">
            <v>0</v>
          </cell>
          <cell r="CH192">
            <v>0</v>
          </cell>
          <cell r="CI192">
            <v>0</v>
          </cell>
          <cell r="CJ192">
            <v>0</v>
          </cell>
          <cell r="CK192">
            <v>0</v>
          </cell>
          <cell r="CL192">
            <v>0</v>
          </cell>
          <cell r="CM192">
            <v>0</v>
          </cell>
          <cell r="CN192">
            <v>0</v>
          </cell>
          <cell r="CO192">
            <v>0</v>
          </cell>
          <cell r="CP192">
            <v>0</v>
          </cell>
          <cell r="CQ192">
            <v>0</v>
          </cell>
          <cell r="CR192">
            <v>0</v>
          </cell>
          <cell r="CS192">
            <v>0</v>
          </cell>
          <cell r="CT192">
            <v>0</v>
          </cell>
          <cell r="CU192">
            <v>0</v>
          </cell>
          <cell r="CV192">
            <v>0</v>
          </cell>
          <cell r="CW192">
            <v>0</v>
          </cell>
          <cell r="CX192">
            <v>0</v>
          </cell>
          <cell r="CY192">
            <v>0</v>
          </cell>
          <cell r="CZ192">
            <v>0</v>
          </cell>
          <cell r="DA192">
            <v>0</v>
          </cell>
          <cell r="DB192">
            <v>0</v>
          </cell>
          <cell r="DC192">
            <v>0</v>
          </cell>
          <cell r="DD192">
            <v>0</v>
          </cell>
          <cell r="DE192">
            <v>0</v>
          </cell>
          <cell r="DF192">
            <v>0</v>
          </cell>
          <cell r="DG192">
            <v>0</v>
          </cell>
          <cell r="DH192">
            <v>0</v>
          </cell>
          <cell r="DI192">
            <v>0</v>
          </cell>
          <cell r="DJ192">
            <v>0</v>
          </cell>
          <cell r="DK192">
            <v>0</v>
          </cell>
          <cell r="DL192">
            <v>0</v>
          </cell>
          <cell r="DM192">
            <v>0</v>
          </cell>
          <cell r="DN192">
            <v>0</v>
          </cell>
          <cell r="DO192">
            <v>0</v>
          </cell>
          <cell r="DP192">
            <v>0</v>
          </cell>
          <cell r="DQ192">
            <v>0</v>
          </cell>
          <cell r="DR192">
            <v>0</v>
          </cell>
          <cell r="DS192">
            <v>0</v>
          </cell>
          <cell r="DT192">
            <v>0</v>
          </cell>
          <cell r="DU192">
            <v>0</v>
          </cell>
          <cell r="DV192">
            <v>0</v>
          </cell>
          <cell r="DW192">
            <v>0</v>
          </cell>
          <cell r="DX192">
            <v>0</v>
          </cell>
          <cell r="DY192">
            <v>0</v>
          </cell>
          <cell r="DZ192">
            <v>0</v>
          </cell>
          <cell r="EA192">
            <v>0</v>
          </cell>
          <cell r="EB192">
            <v>0</v>
          </cell>
          <cell r="EC192">
            <v>0</v>
          </cell>
          <cell r="ED192">
            <v>0</v>
          </cell>
          <cell r="EE192">
            <v>0</v>
          </cell>
          <cell r="EF192">
            <v>0</v>
          </cell>
          <cell r="EG192">
            <v>0</v>
          </cell>
          <cell r="EH192">
            <v>0</v>
          </cell>
          <cell r="EI192">
            <v>0</v>
          </cell>
          <cell r="EJ192">
            <v>0</v>
          </cell>
          <cell r="EK192">
            <v>0</v>
          </cell>
          <cell r="EL192">
            <v>0</v>
          </cell>
          <cell r="EM192">
            <v>0</v>
          </cell>
          <cell r="EN192">
            <v>0</v>
          </cell>
          <cell r="EO192">
            <v>0</v>
          </cell>
          <cell r="EP192">
            <v>0</v>
          </cell>
          <cell r="EQ192">
            <v>0</v>
          </cell>
          <cell r="ER192">
            <v>0</v>
          </cell>
          <cell r="ES192">
            <v>0</v>
          </cell>
          <cell r="ET192">
            <v>0</v>
          </cell>
          <cell r="EU192">
            <v>0</v>
          </cell>
          <cell r="EV192">
            <v>0</v>
          </cell>
          <cell r="EW192">
            <v>0</v>
          </cell>
          <cell r="EX192">
            <v>0</v>
          </cell>
          <cell r="EY192">
            <v>0</v>
          </cell>
          <cell r="EZ192">
            <v>0</v>
          </cell>
          <cell r="FA192">
            <v>0</v>
          </cell>
          <cell r="FB192">
            <v>0</v>
          </cell>
          <cell r="FC192">
            <v>0</v>
          </cell>
          <cell r="FD192">
            <v>0</v>
          </cell>
          <cell r="FE192">
            <v>0</v>
          </cell>
          <cell r="FF192">
            <v>0</v>
          </cell>
          <cell r="FG192">
            <v>0</v>
          </cell>
          <cell r="FH192">
            <v>0</v>
          </cell>
          <cell r="FI192">
            <v>0</v>
          </cell>
        </row>
        <row r="193">
          <cell r="X193" t="str">
            <v>DIRECT</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O193">
            <v>0</v>
          </cell>
          <cell r="AP193">
            <v>0</v>
          </cell>
          <cell r="AQ193">
            <v>0</v>
          </cell>
          <cell r="AR193">
            <v>0</v>
          </cell>
          <cell r="AS193">
            <v>0</v>
          </cell>
          <cell r="AT193">
            <v>0</v>
          </cell>
          <cell r="AU193">
            <v>0</v>
          </cell>
          <cell r="AV193">
            <v>0</v>
          </cell>
          <cell r="AW193">
            <v>0</v>
          </cell>
          <cell r="AX193">
            <v>0</v>
          </cell>
          <cell r="AY193">
            <v>0</v>
          </cell>
          <cell r="AZ193">
            <v>3000</v>
          </cell>
          <cell r="BA193">
            <v>6000</v>
          </cell>
          <cell r="BB193">
            <v>9000</v>
          </cell>
          <cell r="BC193">
            <v>12000</v>
          </cell>
          <cell r="BD193">
            <v>12000</v>
          </cell>
          <cell r="BE193">
            <v>12000</v>
          </cell>
          <cell r="BF193">
            <v>12000</v>
          </cell>
          <cell r="BG193">
            <v>12000</v>
          </cell>
          <cell r="BH193">
            <v>12000</v>
          </cell>
          <cell r="BI193">
            <v>0</v>
          </cell>
          <cell r="BJ193">
            <v>0</v>
          </cell>
          <cell r="BK193">
            <v>0</v>
          </cell>
          <cell r="BL193">
            <v>56250</v>
          </cell>
          <cell r="BM193">
            <v>63750</v>
          </cell>
          <cell r="BN193">
            <v>65550</v>
          </cell>
          <cell r="BO193">
            <v>67350</v>
          </cell>
          <cell r="BP193">
            <v>69150</v>
          </cell>
          <cell r="BQ193">
            <v>67350</v>
          </cell>
          <cell r="BR193">
            <v>69150</v>
          </cell>
          <cell r="BS193">
            <v>43063</v>
          </cell>
          <cell r="BT193">
            <v>43070</v>
          </cell>
          <cell r="BU193">
            <v>0</v>
          </cell>
          <cell r="BV193">
            <v>0</v>
          </cell>
          <cell r="BW193">
            <v>0</v>
          </cell>
          <cell r="BX193">
            <v>0</v>
          </cell>
          <cell r="BY193">
            <v>0</v>
          </cell>
          <cell r="BZ193">
            <v>0</v>
          </cell>
          <cell r="CA193">
            <v>0</v>
          </cell>
          <cell r="CB193">
            <v>0</v>
          </cell>
          <cell r="CC193">
            <v>0</v>
          </cell>
          <cell r="CD193">
            <v>0</v>
          </cell>
          <cell r="CE193">
            <v>0</v>
          </cell>
          <cell r="CF193">
            <v>0</v>
          </cell>
          <cell r="CG193">
            <v>0</v>
          </cell>
          <cell r="CH193">
            <v>0</v>
          </cell>
          <cell r="CI193">
            <v>0</v>
          </cell>
          <cell r="CJ193">
            <v>0</v>
          </cell>
          <cell r="CK193">
            <v>0</v>
          </cell>
          <cell r="CL193">
            <v>0</v>
          </cell>
          <cell r="CM193">
            <v>0</v>
          </cell>
          <cell r="CN193">
            <v>0</v>
          </cell>
          <cell r="CO193">
            <v>0</v>
          </cell>
          <cell r="CP193">
            <v>0</v>
          </cell>
          <cell r="CQ193">
            <v>0</v>
          </cell>
          <cell r="CR193">
            <v>0</v>
          </cell>
          <cell r="CS193">
            <v>0</v>
          </cell>
          <cell r="CT193">
            <v>0</v>
          </cell>
          <cell r="CU193">
            <v>0</v>
          </cell>
          <cell r="CV193">
            <v>0</v>
          </cell>
          <cell r="CW193">
            <v>0</v>
          </cell>
          <cell r="CX193">
            <v>0</v>
          </cell>
          <cell r="CY193">
            <v>0</v>
          </cell>
          <cell r="CZ193">
            <v>0</v>
          </cell>
          <cell r="DA193">
            <v>0</v>
          </cell>
          <cell r="DB193">
            <v>0</v>
          </cell>
          <cell r="DC193">
            <v>0</v>
          </cell>
          <cell r="DD193">
            <v>0</v>
          </cell>
          <cell r="DE193">
            <v>0</v>
          </cell>
          <cell r="DF193">
            <v>0</v>
          </cell>
          <cell r="DG193">
            <v>0</v>
          </cell>
          <cell r="DH193">
            <v>0</v>
          </cell>
          <cell r="DI193">
            <v>0</v>
          </cell>
          <cell r="DJ193">
            <v>0</v>
          </cell>
          <cell r="DK193">
            <v>0</v>
          </cell>
          <cell r="DL193">
            <v>0</v>
          </cell>
          <cell r="DM193">
            <v>0</v>
          </cell>
          <cell r="DN193">
            <v>0</v>
          </cell>
          <cell r="DO193">
            <v>0</v>
          </cell>
          <cell r="DP193">
            <v>0</v>
          </cell>
          <cell r="DQ193">
            <v>0</v>
          </cell>
          <cell r="DR193">
            <v>0</v>
          </cell>
          <cell r="DS193">
            <v>0</v>
          </cell>
          <cell r="DT193">
            <v>0</v>
          </cell>
          <cell r="DU193">
            <v>0</v>
          </cell>
          <cell r="DV193">
            <v>0</v>
          </cell>
          <cell r="DW193">
            <v>0</v>
          </cell>
          <cell r="DX193">
            <v>0</v>
          </cell>
          <cell r="DY193">
            <v>0</v>
          </cell>
          <cell r="DZ193">
            <v>0</v>
          </cell>
          <cell r="EA193">
            <v>0</v>
          </cell>
          <cell r="EB193">
            <v>0</v>
          </cell>
          <cell r="EC193">
            <v>0</v>
          </cell>
          <cell r="ED193">
            <v>0</v>
          </cell>
          <cell r="EE193">
            <v>0</v>
          </cell>
          <cell r="EF193">
            <v>0</v>
          </cell>
          <cell r="EG193">
            <v>0</v>
          </cell>
          <cell r="EH193">
            <v>0</v>
          </cell>
          <cell r="EI193">
            <v>0</v>
          </cell>
          <cell r="EJ193">
            <v>0</v>
          </cell>
          <cell r="EK193">
            <v>0</v>
          </cell>
          <cell r="EL193">
            <v>0</v>
          </cell>
          <cell r="EM193">
            <v>0</v>
          </cell>
          <cell r="EN193">
            <v>0</v>
          </cell>
          <cell r="EO193">
            <v>0</v>
          </cell>
          <cell r="EP193">
            <v>0</v>
          </cell>
          <cell r="EQ193">
            <v>0</v>
          </cell>
          <cell r="ER193">
            <v>0</v>
          </cell>
          <cell r="ES193">
            <v>0</v>
          </cell>
          <cell r="ET193">
            <v>0</v>
          </cell>
          <cell r="EU193">
            <v>0</v>
          </cell>
          <cell r="EV193">
            <v>0</v>
          </cell>
          <cell r="EW193">
            <v>0</v>
          </cell>
          <cell r="EX193">
            <v>0</v>
          </cell>
          <cell r="EY193">
            <v>0</v>
          </cell>
          <cell r="EZ193">
            <v>0</v>
          </cell>
          <cell r="FA193">
            <v>0</v>
          </cell>
          <cell r="FB193">
            <v>0</v>
          </cell>
          <cell r="FC193">
            <v>0</v>
          </cell>
          <cell r="FD193">
            <v>0</v>
          </cell>
          <cell r="FE193">
            <v>0</v>
          </cell>
          <cell r="FF193">
            <v>0</v>
          </cell>
          <cell r="FG193">
            <v>0</v>
          </cell>
          <cell r="FH193">
            <v>0</v>
          </cell>
          <cell r="FI193">
            <v>0</v>
          </cell>
        </row>
        <row r="194">
          <cell r="W194">
            <v>668000</v>
          </cell>
          <cell r="X194" t="str">
            <v>DIRECT</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O194">
            <v>0</v>
          </cell>
          <cell r="AP194">
            <v>0</v>
          </cell>
          <cell r="AQ194">
            <v>0</v>
          </cell>
          <cell r="AR194">
            <v>0</v>
          </cell>
          <cell r="AS194">
            <v>0</v>
          </cell>
          <cell r="AT194">
            <v>0</v>
          </cell>
          <cell r="AU194">
            <v>0</v>
          </cell>
          <cell r="AV194">
            <v>0</v>
          </cell>
          <cell r="AW194">
            <v>0</v>
          </cell>
          <cell r="AX194">
            <v>0</v>
          </cell>
          <cell r="AY194">
            <v>0</v>
          </cell>
          <cell r="AZ194">
            <v>3000</v>
          </cell>
          <cell r="BA194">
            <v>4000</v>
          </cell>
          <cell r="BB194">
            <v>4000</v>
          </cell>
          <cell r="BC194">
            <v>4000</v>
          </cell>
          <cell r="BD194">
            <v>4000</v>
          </cell>
          <cell r="BE194">
            <v>4000</v>
          </cell>
          <cell r="BF194">
            <v>8000</v>
          </cell>
          <cell r="BG194">
            <v>12000</v>
          </cell>
          <cell r="BH194">
            <v>27150</v>
          </cell>
          <cell r="BI194">
            <v>22000</v>
          </cell>
          <cell r="BJ194">
            <v>28000</v>
          </cell>
          <cell r="BK194">
            <v>34000</v>
          </cell>
          <cell r="BL194">
            <v>40000</v>
          </cell>
          <cell r="BM194">
            <v>63750</v>
          </cell>
          <cell r="BN194">
            <v>65550</v>
          </cell>
          <cell r="BO194">
            <v>67350</v>
          </cell>
          <cell r="BP194">
            <v>72400</v>
          </cell>
          <cell r="BQ194">
            <v>74200</v>
          </cell>
          <cell r="BR194">
            <v>74200</v>
          </cell>
          <cell r="BS194">
            <v>50000</v>
          </cell>
          <cell r="BT194">
            <v>6400</v>
          </cell>
          <cell r="BU194">
            <v>0</v>
          </cell>
          <cell r="BV194">
            <v>0</v>
          </cell>
          <cell r="BW194">
            <v>0</v>
          </cell>
          <cell r="BX194">
            <v>0</v>
          </cell>
          <cell r="BY194">
            <v>0</v>
          </cell>
          <cell r="BZ194">
            <v>0</v>
          </cell>
          <cell r="CA194">
            <v>0</v>
          </cell>
          <cell r="CB194">
            <v>0</v>
          </cell>
          <cell r="CC194">
            <v>0</v>
          </cell>
          <cell r="CD194">
            <v>0</v>
          </cell>
          <cell r="CE194">
            <v>0</v>
          </cell>
          <cell r="CF194">
            <v>0</v>
          </cell>
          <cell r="CG194">
            <v>0</v>
          </cell>
          <cell r="CH194">
            <v>0</v>
          </cell>
          <cell r="CI194">
            <v>0</v>
          </cell>
          <cell r="CJ194">
            <v>0</v>
          </cell>
          <cell r="CK194">
            <v>0</v>
          </cell>
          <cell r="CL194">
            <v>0</v>
          </cell>
          <cell r="CM194">
            <v>0</v>
          </cell>
          <cell r="CN194">
            <v>0</v>
          </cell>
          <cell r="CO194">
            <v>0</v>
          </cell>
          <cell r="CP194">
            <v>0</v>
          </cell>
          <cell r="CQ194">
            <v>0</v>
          </cell>
          <cell r="CR194">
            <v>0</v>
          </cell>
          <cell r="CS194">
            <v>0</v>
          </cell>
          <cell r="CT194">
            <v>0</v>
          </cell>
          <cell r="CU194">
            <v>0</v>
          </cell>
          <cell r="CV194">
            <v>0</v>
          </cell>
          <cell r="CW194">
            <v>0</v>
          </cell>
          <cell r="CX194">
            <v>0</v>
          </cell>
          <cell r="CY194">
            <v>0</v>
          </cell>
          <cell r="CZ194">
            <v>0</v>
          </cell>
          <cell r="DA194">
            <v>0</v>
          </cell>
          <cell r="DB194">
            <v>0</v>
          </cell>
          <cell r="DC194">
            <v>0</v>
          </cell>
          <cell r="DD194">
            <v>0</v>
          </cell>
          <cell r="DE194">
            <v>0</v>
          </cell>
          <cell r="DF194">
            <v>0</v>
          </cell>
          <cell r="DG194">
            <v>0</v>
          </cell>
          <cell r="DH194">
            <v>0</v>
          </cell>
          <cell r="DI194">
            <v>0</v>
          </cell>
          <cell r="DJ194">
            <v>0</v>
          </cell>
          <cell r="DK194">
            <v>0</v>
          </cell>
          <cell r="DL194">
            <v>0</v>
          </cell>
          <cell r="DM194">
            <v>0</v>
          </cell>
          <cell r="DN194">
            <v>0</v>
          </cell>
          <cell r="DO194">
            <v>0</v>
          </cell>
          <cell r="DP194">
            <v>0</v>
          </cell>
          <cell r="DQ194">
            <v>0</v>
          </cell>
          <cell r="DR194">
            <v>0</v>
          </cell>
          <cell r="DS194">
            <v>0</v>
          </cell>
          <cell r="DT194">
            <v>0</v>
          </cell>
          <cell r="DU194">
            <v>0</v>
          </cell>
          <cell r="DV194">
            <v>0</v>
          </cell>
          <cell r="DW194">
            <v>0</v>
          </cell>
          <cell r="DX194">
            <v>0</v>
          </cell>
          <cell r="DY194">
            <v>0</v>
          </cell>
          <cell r="DZ194">
            <v>0</v>
          </cell>
          <cell r="EA194">
            <v>0</v>
          </cell>
          <cell r="EB194">
            <v>0</v>
          </cell>
          <cell r="EC194">
            <v>0</v>
          </cell>
          <cell r="ED194">
            <v>0</v>
          </cell>
          <cell r="EE194">
            <v>0</v>
          </cell>
          <cell r="EF194">
            <v>0</v>
          </cell>
          <cell r="EG194">
            <v>0</v>
          </cell>
          <cell r="EH194">
            <v>0</v>
          </cell>
          <cell r="EI194">
            <v>0</v>
          </cell>
          <cell r="EJ194">
            <v>0</v>
          </cell>
          <cell r="EK194">
            <v>0</v>
          </cell>
          <cell r="EL194">
            <v>0</v>
          </cell>
          <cell r="EM194">
            <v>0</v>
          </cell>
          <cell r="EN194">
            <v>0</v>
          </cell>
          <cell r="EO194">
            <v>0</v>
          </cell>
          <cell r="EP194">
            <v>0</v>
          </cell>
          <cell r="EQ194">
            <v>0</v>
          </cell>
          <cell r="ER194">
            <v>0</v>
          </cell>
          <cell r="ES194">
            <v>0</v>
          </cell>
          <cell r="ET194">
            <v>0</v>
          </cell>
          <cell r="EU194">
            <v>0</v>
          </cell>
          <cell r="EV194">
            <v>0</v>
          </cell>
          <cell r="EW194">
            <v>0</v>
          </cell>
          <cell r="EX194">
            <v>0</v>
          </cell>
          <cell r="EY194">
            <v>0</v>
          </cell>
          <cell r="EZ194">
            <v>0</v>
          </cell>
          <cell r="FA194">
            <v>0</v>
          </cell>
          <cell r="FB194">
            <v>0</v>
          </cell>
          <cell r="FC194">
            <v>0</v>
          </cell>
          <cell r="FD194">
            <v>0</v>
          </cell>
          <cell r="FE194">
            <v>0</v>
          </cell>
          <cell r="FF194">
            <v>0</v>
          </cell>
          <cell r="FG194">
            <v>0</v>
          </cell>
          <cell r="FH194">
            <v>0</v>
          </cell>
          <cell r="FI194">
            <v>0</v>
          </cell>
        </row>
        <row r="195">
          <cell r="X195" t="str">
            <v>LOADED</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O195">
            <v>0</v>
          </cell>
          <cell r="AP195">
            <v>0</v>
          </cell>
          <cell r="AQ195">
            <v>0</v>
          </cell>
          <cell r="AR195">
            <v>0</v>
          </cell>
          <cell r="AS195">
            <v>0</v>
          </cell>
          <cell r="AT195">
            <v>0</v>
          </cell>
          <cell r="AU195">
            <v>0</v>
          </cell>
          <cell r="AV195">
            <v>0</v>
          </cell>
          <cell r="AW195">
            <v>0</v>
          </cell>
          <cell r="AX195">
            <v>0</v>
          </cell>
          <cell r="AY195">
            <v>0</v>
          </cell>
          <cell r="AZ195">
            <v>3000</v>
          </cell>
          <cell r="BA195">
            <v>7000</v>
          </cell>
          <cell r="BB195">
            <v>11000</v>
          </cell>
          <cell r="BC195">
            <v>15000</v>
          </cell>
          <cell r="BD195">
            <v>19000</v>
          </cell>
          <cell r="BE195">
            <v>23000</v>
          </cell>
          <cell r="BF195">
            <v>31000</v>
          </cell>
          <cell r="BG195">
            <v>43000</v>
          </cell>
          <cell r="BH195">
            <v>70150</v>
          </cell>
          <cell r="BI195">
            <v>92150</v>
          </cell>
          <cell r="BJ195">
            <v>120150</v>
          </cell>
          <cell r="BK195">
            <v>154150</v>
          </cell>
          <cell r="BL195">
            <v>194150</v>
          </cell>
          <cell r="BM195">
            <v>257900</v>
          </cell>
          <cell r="BN195">
            <v>323450</v>
          </cell>
          <cell r="BO195">
            <v>390800</v>
          </cell>
          <cell r="BP195">
            <v>463200</v>
          </cell>
          <cell r="BQ195">
            <v>537400</v>
          </cell>
          <cell r="BR195">
            <v>611600</v>
          </cell>
          <cell r="BS195">
            <v>661600</v>
          </cell>
          <cell r="BT195">
            <v>668000</v>
          </cell>
          <cell r="BU195">
            <v>0</v>
          </cell>
          <cell r="BV195">
            <v>0</v>
          </cell>
          <cell r="BW195">
            <v>0</v>
          </cell>
          <cell r="BX195">
            <v>0</v>
          </cell>
          <cell r="BY195">
            <v>0</v>
          </cell>
          <cell r="BZ195">
            <v>0</v>
          </cell>
          <cell r="CA195">
            <v>0</v>
          </cell>
          <cell r="CB195">
            <v>0</v>
          </cell>
          <cell r="CC195">
            <v>0</v>
          </cell>
          <cell r="CD195">
            <v>0</v>
          </cell>
          <cell r="CE195">
            <v>0</v>
          </cell>
          <cell r="CF195">
            <v>0</v>
          </cell>
          <cell r="CG195">
            <v>0</v>
          </cell>
          <cell r="CH195">
            <v>0</v>
          </cell>
          <cell r="CI195">
            <v>0</v>
          </cell>
          <cell r="CJ195">
            <v>0</v>
          </cell>
          <cell r="CK195">
            <v>0</v>
          </cell>
          <cell r="CL195">
            <v>0</v>
          </cell>
          <cell r="CM195">
            <v>0</v>
          </cell>
          <cell r="CN195">
            <v>0</v>
          </cell>
          <cell r="CO195">
            <v>0</v>
          </cell>
          <cell r="CP195">
            <v>0</v>
          </cell>
          <cell r="CQ195">
            <v>0</v>
          </cell>
          <cell r="CR195">
            <v>0</v>
          </cell>
          <cell r="CS195">
            <v>0</v>
          </cell>
          <cell r="CT195">
            <v>0</v>
          </cell>
          <cell r="CU195">
            <v>0</v>
          </cell>
          <cell r="CV195">
            <v>0</v>
          </cell>
          <cell r="CW195">
            <v>0</v>
          </cell>
          <cell r="CX195">
            <v>0</v>
          </cell>
          <cell r="CY195">
            <v>0</v>
          </cell>
          <cell r="CZ195">
            <v>0</v>
          </cell>
          <cell r="DA195">
            <v>0</v>
          </cell>
          <cell r="DB195">
            <v>0</v>
          </cell>
          <cell r="DC195">
            <v>0</v>
          </cell>
          <cell r="DD195">
            <v>0</v>
          </cell>
          <cell r="DE195">
            <v>0</v>
          </cell>
          <cell r="DF195">
            <v>0</v>
          </cell>
          <cell r="DG195">
            <v>0</v>
          </cell>
          <cell r="DH195">
            <v>0</v>
          </cell>
          <cell r="DI195">
            <v>0</v>
          </cell>
          <cell r="DJ195">
            <v>0</v>
          </cell>
          <cell r="DK195">
            <v>0</v>
          </cell>
          <cell r="DL195">
            <v>0</v>
          </cell>
          <cell r="DM195">
            <v>0</v>
          </cell>
          <cell r="DN195">
            <v>0</v>
          </cell>
          <cell r="DO195">
            <v>0</v>
          </cell>
          <cell r="DP195">
            <v>0</v>
          </cell>
          <cell r="DQ195">
            <v>0</v>
          </cell>
          <cell r="DR195">
            <v>0</v>
          </cell>
          <cell r="DS195">
            <v>0</v>
          </cell>
          <cell r="DT195">
            <v>0</v>
          </cell>
          <cell r="DU195">
            <v>0</v>
          </cell>
          <cell r="DV195">
            <v>0</v>
          </cell>
          <cell r="DW195">
            <v>0</v>
          </cell>
          <cell r="DX195">
            <v>0</v>
          </cell>
          <cell r="DY195">
            <v>0</v>
          </cell>
          <cell r="DZ195">
            <v>0</v>
          </cell>
          <cell r="EA195">
            <v>0</v>
          </cell>
          <cell r="EB195">
            <v>0</v>
          </cell>
          <cell r="EC195">
            <v>0</v>
          </cell>
          <cell r="ED195">
            <v>0</v>
          </cell>
          <cell r="EE195">
            <v>0</v>
          </cell>
          <cell r="EF195">
            <v>0</v>
          </cell>
          <cell r="EG195">
            <v>0</v>
          </cell>
          <cell r="EH195">
            <v>0</v>
          </cell>
          <cell r="EI195">
            <v>0</v>
          </cell>
          <cell r="EJ195">
            <v>0</v>
          </cell>
          <cell r="EK195">
            <v>0</v>
          </cell>
          <cell r="EL195">
            <v>0</v>
          </cell>
          <cell r="EM195">
            <v>0</v>
          </cell>
          <cell r="EN195">
            <v>0</v>
          </cell>
          <cell r="EO195">
            <v>0</v>
          </cell>
          <cell r="EP195">
            <v>0</v>
          </cell>
          <cell r="EQ195">
            <v>0</v>
          </cell>
          <cell r="ER195">
            <v>0</v>
          </cell>
          <cell r="ES195">
            <v>0</v>
          </cell>
          <cell r="ET195">
            <v>0</v>
          </cell>
          <cell r="EU195">
            <v>0</v>
          </cell>
          <cell r="EV195">
            <v>0</v>
          </cell>
          <cell r="EW195">
            <v>0</v>
          </cell>
          <cell r="EX195">
            <v>0</v>
          </cell>
          <cell r="EY195">
            <v>0</v>
          </cell>
          <cell r="EZ195">
            <v>0</v>
          </cell>
          <cell r="FA195">
            <v>0</v>
          </cell>
          <cell r="FB195">
            <v>0</v>
          </cell>
          <cell r="FC195">
            <v>0</v>
          </cell>
          <cell r="FD195">
            <v>0</v>
          </cell>
          <cell r="FE195">
            <v>0</v>
          </cell>
          <cell r="FF195">
            <v>0</v>
          </cell>
          <cell r="FG195">
            <v>0</v>
          </cell>
          <cell r="FH195">
            <v>0</v>
          </cell>
          <cell r="FI195">
            <v>0</v>
          </cell>
        </row>
        <row r="196">
          <cell r="T196" t="str">
            <v>ACTUAL COST TO DATE</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O196">
            <v>0</v>
          </cell>
          <cell r="AP196">
            <v>0</v>
          </cell>
          <cell r="AQ196">
            <v>0</v>
          </cell>
          <cell r="AR196">
            <v>0</v>
          </cell>
          <cell r="AS196">
            <v>0</v>
          </cell>
          <cell r="AT196">
            <v>0</v>
          </cell>
          <cell r="AU196">
            <v>0</v>
          </cell>
          <cell r="AV196">
            <v>0</v>
          </cell>
          <cell r="AW196">
            <v>0</v>
          </cell>
          <cell r="AX196">
            <v>0</v>
          </cell>
          <cell r="AY196">
            <v>0</v>
          </cell>
          <cell r="AZ196">
            <v>0</v>
          </cell>
          <cell r="BA196">
            <v>0</v>
          </cell>
          <cell r="BB196">
            <v>0</v>
          </cell>
          <cell r="BC196">
            <v>0</v>
          </cell>
          <cell r="BD196">
            <v>0</v>
          </cell>
          <cell r="BE196">
            <v>0</v>
          </cell>
          <cell r="BF196">
            <v>0</v>
          </cell>
          <cell r="BG196">
            <v>0</v>
          </cell>
          <cell r="BH196">
            <v>0</v>
          </cell>
          <cell r="BJ196">
            <v>0</v>
          </cell>
          <cell r="BK196">
            <v>0</v>
          </cell>
          <cell r="BT196">
            <v>35870</v>
          </cell>
          <cell r="BU196">
            <v>0</v>
          </cell>
          <cell r="BV196">
            <v>0</v>
          </cell>
          <cell r="BW196">
            <v>0</v>
          </cell>
          <cell r="BX196">
            <v>0</v>
          </cell>
          <cell r="BY196">
            <v>0</v>
          </cell>
          <cell r="BZ196">
            <v>0</v>
          </cell>
          <cell r="CA196">
            <v>0</v>
          </cell>
          <cell r="CB196">
            <v>0</v>
          </cell>
          <cell r="CC196">
            <v>0</v>
          </cell>
          <cell r="CD196">
            <v>0</v>
          </cell>
          <cell r="CE196">
            <v>0</v>
          </cell>
          <cell r="CF196">
            <v>0</v>
          </cell>
          <cell r="CG196">
            <v>0</v>
          </cell>
          <cell r="CH196">
            <v>0</v>
          </cell>
          <cell r="CI196">
            <v>0</v>
          </cell>
          <cell r="CJ196">
            <v>0</v>
          </cell>
          <cell r="CK196">
            <v>0</v>
          </cell>
          <cell r="CL196">
            <v>0</v>
          </cell>
          <cell r="CM196">
            <v>0</v>
          </cell>
          <cell r="CN196">
            <v>0</v>
          </cell>
          <cell r="CO196">
            <v>0</v>
          </cell>
          <cell r="CP196">
            <v>0</v>
          </cell>
          <cell r="CQ196">
            <v>0</v>
          </cell>
          <cell r="CR196">
            <v>0</v>
          </cell>
          <cell r="CS196">
            <v>0</v>
          </cell>
          <cell r="CT196">
            <v>0</v>
          </cell>
          <cell r="CU196">
            <v>0</v>
          </cell>
          <cell r="CV196">
            <v>0</v>
          </cell>
          <cell r="CW196">
            <v>0</v>
          </cell>
          <cell r="CX196">
            <v>0</v>
          </cell>
          <cell r="CY196">
            <v>0</v>
          </cell>
          <cell r="CZ196">
            <v>0</v>
          </cell>
          <cell r="DA196">
            <v>0</v>
          </cell>
          <cell r="DB196">
            <v>0</v>
          </cell>
          <cell r="DC196">
            <v>0</v>
          </cell>
          <cell r="DD196">
            <v>0</v>
          </cell>
          <cell r="DE196">
            <v>0</v>
          </cell>
          <cell r="DF196">
            <v>0</v>
          </cell>
          <cell r="DG196">
            <v>0</v>
          </cell>
          <cell r="DH196">
            <v>0</v>
          </cell>
          <cell r="DI196">
            <v>0</v>
          </cell>
          <cell r="DJ196">
            <v>0</v>
          </cell>
          <cell r="DK196">
            <v>0</v>
          </cell>
          <cell r="DL196">
            <v>0</v>
          </cell>
          <cell r="DM196">
            <v>0</v>
          </cell>
          <cell r="DN196">
            <v>0</v>
          </cell>
          <cell r="DO196">
            <v>0</v>
          </cell>
          <cell r="DP196">
            <v>0</v>
          </cell>
          <cell r="DQ196">
            <v>0</v>
          </cell>
          <cell r="DR196">
            <v>0</v>
          </cell>
          <cell r="DS196">
            <v>0</v>
          </cell>
          <cell r="DT196">
            <v>0</v>
          </cell>
          <cell r="DU196">
            <v>0</v>
          </cell>
          <cell r="DV196">
            <v>0</v>
          </cell>
          <cell r="DW196">
            <v>0</v>
          </cell>
          <cell r="DX196">
            <v>0</v>
          </cell>
          <cell r="DY196">
            <v>0</v>
          </cell>
          <cell r="DZ196">
            <v>0</v>
          </cell>
          <cell r="EA196">
            <v>0</v>
          </cell>
          <cell r="EB196">
            <v>0</v>
          </cell>
          <cell r="EC196">
            <v>0</v>
          </cell>
          <cell r="ED196">
            <v>0</v>
          </cell>
          <cell r="EE196">
            <v>0</v>
          </cell>
          <cell r="EF196">
            <v>0</v>
          </cell>
          <cell r="EG196">
            <v>0</v>
          </cell>
          <cell r="EH196">
            <v>0</v>
          </cell>
          <cell r="EI196">
            <v>0</v>
          </cell>
          <cell r="EJ196">
            <v>0</v>
          </cell>
          <cell r="EK196">
            <v>0</v>
          </cell>
          <cell r="EL196">
            <v>0</v>
          </cell>
          <cell r="EM196">
            <v>0</v>
          </cell>
          <cell r="EN196">
            <v>0</v>
          </cell>
          <cell r="EO196">
            <v>0</v>
          </cell>
          <cell r="EP196">
            <v>0</v>
          </cell>
          <cell r="EQ196">
            <v>0</v>
          </cell>
          <cell r="ER196">
            <v>0</v>
          </cell>
          <cell r="ES196">
            <v>0</v>
          </cell>
          <cell r="ET196">
            <v>0</v>
          </cell>
          <cell r="EU196">
            <v>0</v>
          </cell>
          <cell r="EV196">
            <v>0</v>
          </cell>
        </row>
        <row r="197">
          <cell r="S197" t="str">
            <v>COST TO DATE</v>
          </cell>
          <cell r="T197" t="str">
            <v>ACTUAL COST TO DATE</v>
          </cell>
          <cell r="V197" t="str">
            <v>DIRECT TO DATE</v>
          </cell>
          <cell r="W197" t="str">
            <v>BUDGET</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O197">
            <v>0</v>
          </cell>
          <cell r="AP197">
            <v>0</v>
          </cell>
          <cell r="AQ197">
            <v>0</v>
          </cell>
          <cell r="AR197">
            <v>0</v>
          </cell>
          <cell r="AS197">
            <v>0</v>
          </cell>
          <cell r="AT197">
            <v>0</v>
          </cell>
          <cell r="AU197">
            <v>0</v>
          </cell>
          <cell r="AV197">
            <v>0</v>
          </cell>
          <cell r="AW197">
            <v>0</v>
          </cell>
          <cell r="AX197">
            <v>0</v>
          </cell>
          <cell r="AY197">
            <v>0</v>
          </cell>
          <cell r="AZ197">
            <v>0</v>
          </cell>
          <cell r="BA197">
            <v>0</v>
          </cell>
          <cell r="BB197">
            <v>0</v>
          </cell>
          <cell r="BC197">
            <v>0</v>
          </cell>
          <cell r="BD197">
            <v>0</v>
          </cell>
          <cell r="BE197">
            <v>0</v>
          </cell>
          <cell r="BF197">
            <v>0</v>
          </cell>
          <cell r="BG197">
            <v>0</v>
          </cell>
          <cell r="BH197">
            <v>0</v>
          </cell>
          <cell r="BJ197">
            <v>0</v>
          </cell>
          <cell r="BK197">
            <v>0</v>
          </cell>
          <cell r="BU197">
            <v>0</v>
          </cell>
          <cell r="BV197">
            <v>0</v>
          </cell>
          <cell r="BW197">
            <v>0</v>
          </cell>
          <cell r="BX197">
            <v>0</v>
          </cell>
          <cell r="BY197">
            <v>0</v>
          </cell>
          <cell r="BZ197">
            <v>0</v>
          </cell>
          <cell r="CA197">
            <v>0</v>
          </cell>
          <cell r="CB197">
            <v>0</v>
          </cell>
          <cell r="CC197">
            <v>0</v>
          </cell>
          <cell r="CD197">
            <v>0</v>
          </cell>
          <cell r="CE197">
            <v>0</v>
          </cell>
          <cell r="CF197">
            <v>0</v>
          </cell>
          <cell r="CG197">
            <v>0</v>
          </cell>
          <cell r="CH197">
            <v>0</v>
          </cell>
          <cell r="CI197">
            <v>0</v>
          </cell>
          <cell r="CJ197">
            <v>0</v>
          </cell>
          <cell r="CK197">
            <v>0</v>
          </cell>
          <cell r="CL197">
            <v>0</v>
          </cell>
          <cell r="CM197">
            <v>0</v>
          </cell>
          <cell r="CN197">
            <v>0</v>
          </cell>
          <cell r="CO197">
            <v>0</v>
          </cell>
          <cell r="CP197">
            <v>0</v>
          </cell>
          <cell r="CQ197">
            <v>0</v>
          </cell>
          <cell r="CR197">
            <v>0</v>
          </cell>
          <cell r="CS197">
            <v>0</v>
          </cell>
          <cell r="CT197">
            <v>0</v>
          </cell>
          <cell r="CU197">
            <v>0</v>
          </cell>
          <cell r="CV197">
            <v>0</v>
          </cell>
          <cell r="CW197">
            <v>0</v>
          </cell>
          <cell r="CX197">
            <v>0</v>
          </cell>
          <cell r="CY197">
            <v>0</v>
          </cell>
          <cell r="CZ197">
            <v>0</v>
          </cell>
          <cell r="DA197">
            <v>0</v>
          </cell>
          <cell r="DB197">
            <v>0</v>
          </cell>
          <cell r="DC197">
            <v>0</v>
          </cell>
          <cell r="DD197">
            <v>0</v>
          </cell>
          <cell r="DE197">
            <v>0</v>
          </cell>
          <cell r="DF197">
            <v>0</v>
          </cell>
          <cell r="DG197">
            <v>0</v>
          </cell>
          <cell r="DH197">
            <v>0</v>
          </cell>
          <cell r="DI197">
            <v>0</v>
          </cell>
          <cell r="DJ197">
            <v>0</v>
          </cell>
          <cell r="DK197">
            <v>0</v>
          </cell>
          <cell r="DL197">
            <v>0</v>
          </cell>
          <cell r="DM197">
            <v>0</v>
          </cell>
          <cell r="DN197">
            <v>0</v>
          </cell>
          <cell r="DO197">
            <v>0</v>
          </cell>
          <cell r="DP197">
            <v>0</v>
          </cell>
          <cell r="DQ197">
            <v>0</v>
          </cell>
          <cell r="DR197">
            <v>0</v>
          </cell>
          <cell r="DS197">
            <v>0</v>
          </cell>
          <cell r="DT197">
            <v>0</v>
          </cell>
          <cell r="DU197">
            <v>0</v>
          </cell>
          <cell r="DV197">
            <v>0</v>
          </cell>
          <cell r="DW197">
            <v>0</v>
          </cell>
          <cell r="DX197">
            <v>0</v>
          </cell>
          <cell r="DY197">
            <v>0</v>
          </cell>
          <cell r="DZ197">
            <v>0</v>
          </cell>
          <cell r="EA197">
            <v>0</v>
          </cell>
          <cell r="EB197">
            <v>0</v>
          </cell>
          <cell r="EC197">
            <v>0</v>
          </cell>
          <cell r="ED197">
            <v>0</v>
          </cell>
          <cell r="EE197">
            <v>0</v>
          </cell>
          <cell r="EF197">
            <v>0</v>
          </cell>
          <cell r="EG197">
            <v>0</v>
          </cell>
          <cell r="EH197">
            <v>0</v>
          </cell>
          <cell r="EI197">
            <v>0</v>
          </cell>
          <cell r="EJ197">
            <v>0</v>
          </cell>
          <cell r="EK197">
            <v>0</v>
          </cell>
          <cell r="EL197">
            <v>0</v>
          </cell>
          <cell r="EM197">
            <v>0</v>
          </cell>
          <cell r="EN197">
            <v>0</v>
          </cell>
          <cell r="EO197">
            <v>0</v>
          </cell>
          <cell r="EP197">
            <v>0</v>
          </cell>
          <cell r="EQ197">
            <v>0</v>
          </cell>
          <cell r="ER197">
            <v>0</v>
          </cell>
          <cell r="ES197">
            <v>0</v>
          </cell>
          <cell r="ET197">
            <v>0</v>
          </cell>
          <cell r="EU197">
            <v>0</v>
          </cell>
          <cell r="EV197">
            <v>0</v>
          </cell>
        </row>
        <row r="198">
          <cell r="S198" t="str">
            <v>COST TO DATE</v>
          </cell>
          <cell r="T198" t="str">
            <v>DEVELOPMENT</v>
          </cell>
          <cell r="V198" t="str">
            <v>DIRECT TO DATE</v>
          </cell>
          <cell r="W198" t="str">
            <v>BUDGET</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O198">
            <v>0</v>
          </cell>
          <cell r="AP198">
            <v>0</v>
          </cell>
          <cell r="AQ198">
            <v>0</v>
          </cell>
          <cell r="AR198">
            <v>0</v>
          </cell>
          <cell r="AS198">
            <v>0</v>
          </cell>
          <cell r="AT198">
            <v>0</v>
          </cell>
          <cell r="AU198">
            <v>0</v>
          </cell>
          <cell r="AV198">
            <v>0</v>
          </cell>
          <cell r="AW198">
            <v>0</v>
          </cell>
          <cell r="AX198">
            <v>0</v>
          </cell>
          <cell r="AY198">
            <v>0</v>
          </cell>
          <cell r="AZ198">
            <v>0</v>
          </cell>
          <cell r="BA198">
            <v>0</v>
          </cell>
          <cell r="BB198">
            <v>0</v>
          </cell>
          <cell r="BC198">
            <v>0</v>
          </cell>
          <cell r="BD198">
            <v>0</v>
          </cell>
          <cell r="BE198">
            <v>0</v>
          </cell>
          <cell r="BF198">
            <v>0</v>
          </cell>
          <cell r="BG198">
            <v>0</v>
          </cell>
          <cell r="BH198">
            <v>0</v>
          </cell>
          <cell r="BJ198">
            <v>0</v>
          </cell>
          <cell r="BK198">
            <v>0</v>
          </cell>
          <cell r="BL198">
            <v>0</v>
          </cell>
          <cell r="BM198">
            <v>0</v>
          </cell>
          <cell r="BN198">
            <v>0</v>
          </cell>
          <cell r="BO198">
            <v>0</v>
          </cell>
          <cell r="BP198">
            <v>0</v>
          </cell>
          <cell r="BQ198">
            <v>0</v>
          </cell>
        </row>
        <row r="199">
          <cell r="T199" t="str">
            <v>DEVELOPMENT</v>
          </cell>
          <cell r="U199">
            <v>2.6577205773952221E-2</v>
          </cell>
          <cell r="V199">
            <v>0</v>
          </cell>
          <cell r="W199">
            <v>136000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O199">
            <v>0</v>
          </cell>
          <cell r="AP199">
            <v>0</v>
          </cell>
          <cell r="AQ199">
            <v>0</v>
          </cell>
          <cell r="AR199">
            <v>0</v>
          </cell>
          <cell r="AS199">
            <v>0</v>
          </cell>
          <cell r="AT199">
            <v>0</v>
          </cell>
          <cell r="AU199">
            <v>0</v>
          </cell>
          <cell r="AV199">
            <v>0</v>
          </cell>
          <cell r="AW199">
            <v>0</v>
          </cell>
          <cell r="AX199">
            <v>0</v>
          </cell>
          <cell r="AY199">
            <v>0</v>
          </cell>
          <cell r="AZ199">
            <v>0</v>
          </cell>
          <cell r="BA199">
            <v>0</v>
          </cell>
          <cell r="BB199">
            <v>0</v>
          </cell>
          <cell r="BC199">
            <v>0</v>
          </cell>
          <cell r="BD199">
            <v>0</v>
          </cell>
          <cell r="BE199">
            <v>0</v>
          </cell>
          <cell r="BF199">
            <v>0</v>
          </cell>
          <cell r="BG199">
            <v>0</v>
          </cell>
          <cell r="BH199">
            <v>0</v>
          </cell>
          <cell r="BJ199">
            <v>0</v>
          </cell>
          <cell r="BK199">
            <v>0</v>
          </cell>
          <cell r="BL199">
            <v>0</v>
          </cell>
          <cell r="BM199">
            <v>0</v>
          </cell>
          <cell r="BN199">
            <v>0</v>
          </cell>
          <cell r="BO199">
            <v>0</v>
          </cell>
          <cell r="BP199">
            <v>0</v>
          </cell>
          <cell r="BQ199">
            <v>0</v>
          </cell>
        </row>
        <row r="200">
          <cell r="T200" t="str">
            <v>PRE PRODUCTION</v>
          </cell>
          <cell r="U200">
            <v>5.5194045738399006E-2</v>
          </cell>
          <cell r="V200">
            <v>7506.390220422265</v>
          </cell>
          <cell r="W200">
            <v>136000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cell r="AO200">
            <v>0</v>
          </cell>
          <cell r="AP200">
            <v>0</v>
          </cell>
          <cell r="AQ200">
            <v>0</v>
          </cell>
          <cell r="AR200">
            <v>0</v>
          </cell>
          <cell r="AS200">
            <v>0</v>
          </cell>
          <cell r="AT200">
            <v>0</v>
          </cell>
          <cell r="AU200">
            <v>73.249909107150017</v>
          </cell>
          <cell r="AV200">
            <v>0</v>
          </cell>
          <cell r="AW200">
            <v>0</v>
          </cell>
          <cell r="AX200">
            <v>211.84885891174685</v>
          </cell>
          <cell r="AY200">
            <v>131.4440248158169</v>
          </cell>
          <cell r="AZ200">
            <v>538.99606500616505</v>
          </cell>
          <cell r="BA200">
            <v>832.02093803214586</v>
          </cell>
          <cell r="BB200">
            <v>997.95049164271302</v>
          </cell>
          <cell r="BC200">
            <v>290.56169774176448</v>
          </cell>
          <cell r="BD200">
            <v>538.428</v>
          </cell>
          <cell r="BE200">
            <v>3891.8902351647635</v>
          </cell>
          <cell r="BF200">
            <v>0</v>
          </cell>
          <cell r="BG200">
            <v>0</v>
          </cell>
          <cell r="BH200">
            <v>0</v>
          </cell>
          <cell r="BJ200">
            <v>0</v>
          </cell>
          <cell r="BK200">
            <v>0</v>
          </cell>
          <cell r="BL200">
            <v>0</v>
          </cell>
          <cell r="BM200">
            <v>0</v>
          </cell>
          <cell r="BN200">
            <v>0</v>
          </cell>
          <cell r="BO200">
            <v>0</v>
          </cell>
          <cell r="BP200">
            <v>0</v>
          </cell>
          <cell r="BQ200">
            <v>0</v>
          </cell>
        </row>
        <row r="201">
          <cell r="T201" t="str">
            <v>PRODUCTION</v>
          </cell>
          <cell r="V201">
            <v>0</v>
          </cell>
          <cell r="W201">
            <v>480000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cell r="AO201">
            <v>0</v>
          </cell>
          <cell r="AP201">
            <v>0</v>
          </cell>
          <cell r="AQ201">
            <v>0</v>
          </cell>
          <cell r="AR201">
            <v>0</v>
          </cell>
          <cell r="AS201">
            <v>0</v>
          </cell>
          <cell r="AT201">
            <v>0</v>
          </cell>
          <cell r="AU201">
            <v>0</v>
          </cell>
          <cell r="AV201">
            <v>0</v>
          </cell>
          <cell r="AW201">
            <v>0</v>
          </cell>
          <cell r="AX201">
            <v>0</v>
          </cell>
          <cell r="AY201">
            <v>0</v>
          </cell>
          <cell r="AZ201">
            <v>0</v>
          </cell>
          <cell r="BA201">
            <v>0</v>
          </cell>
          <cell r="BB201">
            <v>0</v>
          </cell>
          <cell r="BC201">
            <v>0</v>
          </cell>
          <cell r="BD201">
            <v>0</v>
          </cell>
          <cell r="BE201">
            <v>0</v>
          </cell>
          <cell r="BF201">
            <v>0</v>
          </cell>
          <cell r="BG201">
            <v>0</v>
          </cell>
          <cell r="BH201">
            <v>0</v>
          </cell>
          <cell r="BJ201">
            <v>0</v>
          </cell>
          <cell r="BK201">
            <v>0</v>
          </cell>
          <cell r="BL201">
            <v>0</v>
          </cell>
          <cell r="BM201">
            <v>0</v>
          </cell>
          <cell r="BN201">
            <v>0</v>
          </cell>
          <cell r="BO201">
            <v>0</v>
          </cell>
          <cell r="BP201">
            <v>0</v>
          </cell>
          <cell r="BQ201">
            <v>0</v>
          </cell>
        </row>
        <row r="202">
          <cell r="T202" t="str">
            <v>INK &amp; PAINT</v>
          </cell>
          <cell r="V202">
            <v>0</v>
          </cell>
          <cell r="W202">
            <v>52000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J202">
            <v>0</v>
          </cell>
          <cell r="BK202">
            <v>0</v>
          </cell>
          <cell r="BL202">
            <v>0</v>
          </cell>
          <cell r="BM202">
            <v>0</v>
          </cell>
          <cell r="BN202">
            <v>0</v>
          </cell>
          <cell r="BO202">
            <v>0</v>
          </cell>
          <cell r="BP202">
            <v>0</v>
          </cell>
          <cell r="BQ202">
            <v>0</v>
          </cell>
          <cell r="EF202">
            <v>0</v>
          </cell>
          <cell r="EG202">
            <v>0</v>
          </cell>
          <cell r="EH202">
            <v>0</v>
          </cell>
          <cell r="EI202">
            <v>0</v>
          </cell>
          <cell r="EJ202">
            <v>0</v>
          </cell>
          <cell r="EK202">
            <v>0</v>
          </cell>
          <cell r="EL202">
            <v>0</v>
          </cell>
          <cell r="EM202">
            <v>0</v>
          </cell>
          <cell r="EN202">
            <v>0</v>
          </cell>
          <cell r="EO202">
            <v>0</v>
          </cell>
          <cell r="EP202">
            <v>0</v>
          </cell>
          <cell r="EQ202">
            <v>0</v>
          </cell>
          <cell r="ER202">
            <v>0</v>
          </cell>
          <cell r="ES202">
            <v>0</v>
          </cell>
          <cell r="ET202">
            <v>0</v>
          </cell>
          <cell r="EU202">
            <v>0</v>
          </cell>
          <cell r="EV202">
            <v>0</v>
          </cell>
        </row>
        <row r="203">
          <cell r="T203" t="str">
            <v>TOTAL DIRECT</v>
          </cell>
          <cell r="V203">
            <v>7506.390220422265</v>
          </cell>
          <cell r="X203" t="str">
            <v>DIRECT</v>
          </cell>
          <cell r="AA203">
            <v>0</v>
          </cell>
          <cell r="AB203">
            <v>0</v>
          </cell>
          <cell r="AC203">
            <v>0</v>
          </cell>
          <cell r="AD203">
            <v>0</v>
          </cell>
          <cell r="AE203">
            <v>0</v>
          </cell>
          <cell r="AF203">
            <v>0</v>
          </cell>
          <cell r="AG203">
            <v>0</v>
          </cell>
          <cell r="AH203">
            <v>0</v>
          </cell>
          <cell r="AI203">
            <v>0</v>
          </cell>
          <cell r="AJ203">
            <v>0</v>
          </cell>
          <cell r="AK203">
            <v>0</v>
          </cell>
          <cell r="AL203">
            <v>0</v>
          </cell>
          <cell r="AM203">
            <v>0</v>
          </cell>
          <cell r="AN203">
            <v>0</v>
          </cell>
          <cell r="AO203">
            <v>0</v>
          </cell>
          <cell r="AP203">
            <v>0</v>
          </cell>
          <cell r="AQ203">
            <v>0</v>
          </cell>
          <cell r="AR203">
            <v>0</v>
          </cell>
          <cell r="AS203">
            <v>0</v>
          </cell>
          <cell r="AT203">
            <v>0</v>
          </cell>
          <cell r="AU203">
            <v>73.249909107150017</v>
          </cell>
          <cell r="AV203">
            <v>0</v>
          </cell>
          <cell r="AW203">
            <v>0</v>
          </cell>
          <cell r="AX203">
            <v>211.84885891174685</v>
          </cell>
          <cell r="AY203">
            <v>131.4440248158169</v>
          </cell>
          <cell r="AZ203">
            <v>538.99606500616505</v>
          </cell>
          <cell r="BA203">
            <v>832.02093803214586</v>
          </cell>
          <cell r="BB203">
            <v>997.95049164271302</v>
          </cell>
          <cell r="BC203">
            <v>290.56169774176448</v>
          </cell>
          <cell r="BD203">
            <v>538.428</v>
          </cell>
          <cell r="BE203">
            <v>3891.8902351647635</v>
          </cell>
          <cell r="BF203">
            <v>0</v>
          </cell>
          <cell r="BG203">
            <v>0</v>
          </cell>
          <cell r="BH203">
            <v>0</v>
          </cell>
          <cell r="BJ203">
            <v>0</v>
          </cell>
          <cell r="BK203">
            <v>0</v>
          </cell>
          <cell r="BL203">
            <v>0</v>
          </cell>
          <cell r="BM203">
            <v>0</v>
          </cell>
          <cell r="BN203">
            <v>0</v>
          </cell>
          <cell r="BO203">
            <v>0</v>
          </cell>
          <cell r="BP203">
            <v>0</v>
          </cell>
          <cell r="BQ203">
            <v>0</v>
          </cell>
          <cell r="EF203">
            <v>0</v>
          </cell>
          <cell r="EG203">
            <v>0</v>
          </cell>
          <cell r="EH203">
            <v>0</v>
          </cell>
          <cell r="EI203">
            <v>0</v>
          </cell>
          <cell r="EJ203">
            <v>0</v>
          </cell>
          <cell r="EK203">
            <v>0</v>
          </cell>
          <cell r="EL203">
            <v>0</v>
          </cell>
          <cell r="EM203">
            <v>0</v>
          </cell>
          <cell r="EN203">
            <v>0</v>
          </cell>
          <cell r="EO203">
            <v>0</v>
          </cell>
          <cell r="EP203">
            <v>0</v>
          </cell>
          <cell r="EQ203">
            <v>0</v>
          </cell>
          <cell r="ER203">
            <v>0</v>
          </cell>
          <cell r="ES203">
            <v>0</v>
          </cell>
          <cell r="ET203">
            <v>0</v>
          </cell>
          <cell r="EU203">
            <v>0</v>
          </cell>
          <cell r="EV203">
            <v>0</v>
          </cell>
        </row>
        <row r="204">
          <cell r="T204" t="str">
            <v>TOTAL TO DATE</v>
          </cell>
          <cell r="V204">
            <v>5060.2999793605031</v>
          </cell>
          <cell r="W204">
            <v>668000</v>
          </cell>
          <cell r="X204" t="str">
            <v>DIRECT</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O204">
            <v>0</v>
          </cell>
          <cell r="AP204">
            <v>0</v>
          </cell>
          <cell r="AQ204">
            <v>0</v>
          </cell>
          <cell r="AR204">
            <v>0</v>
          </cell>
          <cell r="AS204">
            <v>0</v>
          </cell>
          <cell r="AT204">
            <v>0</v>
          </cell>
          <cell r="AU204">
            <v>73.249909107150017</v>
          </cell>
          <cell r="AV204">
            <v>0</v>
          </cell>
          <cell r="AW204">
            <v>0</v>
          </cell>
          <cell r="AX204">
            <v>211.84885891174685</v>
          </cell>
          <cell r="AY204">
            <v>131.4440248158169</v>
          </cell>
          <cell r="AZ204">
            <v>538.99606500616505</v>
          </cell>
          <cell r="BA204">
            <v>832.02093803214586</v>
          </cell>
          <cell r="BB204">
            <v>997.95049164271302</v>
          </cell>
          <cell r="BC204">
            <v>290.56169774176448</v>
          </cell>
          <cell r="BD204">
            <v>538.428</v>
          </cell>
          <cell r="BE204">
            <v>3891.8902351647635</v>
          </cell>
          <cell r="BF204">
            <v>0</v>
          </cell>
          <cell r="BG204">
            <v>0</v>
          </cell>
          <cell r="BH204">
            <v>0</v>
          </cell>
          <cell r="BJ204">
            <v>0</v>
          </cell>
          <cell r="BK204">
            <v>0</v>
          </cell>
          <cell r="BL204">
            <v>0</v>
          </cell>
          <cell r="BM204">
            <v>0</v>
          </cell>
          <cell r="BN204">
            <v>0</v>
          </cell>
          <cell r="BO204">
            <v>0</v>
          </cell>
          <cell r="BP204">
            <v>0</v>
          </cell>
          <cell r="BQ204">
            <v>0</v>
          </cell>
          <cell r="EF204">
            <v>0</v>
          </cell>
          <cell r="EG204">
            <v>0</v>
          </cell>
          <cell r="EH204">
            <v>0</v>
          </cell>
          <cell r="EI204">
            <v>0</v>
          </cell>
          <cell r="EJ204">
            <v>0</v>
          </cell>
          <cell r="EK204">
            <v>0</v>
          </cell>
          <cell r="EL204">
            <v>0</v>
          </cell>
          <cell r="EM204">
            <v>0</v>
          </cell>
          <cell r="EN204">
            <v>0</v>
          </cell>
          <cell r="EO204">
            <v>0</v>
          </cell>
          <cell r="EP204">
            <v>0</v>
          </cell>
          <cell r="EQ204">
            <v>0</v>
          </cell>
          <cell r="ER204">
            <v>0</v>
          </cell>
          <cell r="ES204">
            <v>0</v>
          </cell>
          <cell r="ET204">
            <v>0</v>
          </cell>
          <cell r="EU204">
            <v>0</v>
          </cell>
          <cell r="EV204">
            <v>0</v>
          </cell>
        </row>
        <row r="205">
          <cell r="T205" t="str">
            <v>TOTAL TO DATE</v>
          </cell>
          <cell r="V205">
            <v>10508.94630859117</v>
          </cell>
          <cell r="W205">
            <v>668000</v>
          </cell>
          <cell r="X205" t="str">
            <v>LOADED</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102.54987275001002</v>
          </cell>
          <cell r="AV205">
            <v>0</v>
          </cell>
          <cell r="AW205">
            <v>0</v>
          </cell>
          <cell r="AX205">
            <v>296.58840247644559</v>
          </cell>
          <cell r="AY205">
            <v>184.02163474214368</v>
          </cell>
          <cell r="AZ205">
            <v>754.59449100863105</v>
          </cell>
          <cell r="BA205">
            <v>1164.8293132450042</v>
          </cell>
          <cell r="BB205">
            <v>1397.1306882997983</v>
          </cell>
          <cell r="BC205">
            <v>406.78637683847029</v>
          </cell>
          <cell r="BD205">
            <v>753.79920000000004</v>
          </cell>
          <cell r="BE205">
            <v>5448.6463292306689</v>
          </cell>
          <cell r="BF205">
            <v>0</v>
          </cell>
          <cell r="BG205">
            <v>0</v>
          </cell>
          <cell r="BH205">
            <v>0</v>
          </cell>
          <cell r="BJ205">
            <v>0</v>
          </cell>
          <cell r="BK205">
            <v>0</v>
          </cell>
          <cell r="BL205">
            <v>0</v>
          </cell>
          <cell r="BM205">
            <v>0</v>
          </cell>
          <cell r="BN205">
            <v>0</v>
          </cell>
          <cell r="BO205">
            <v>0</v>
          </cell>
          <cell r="BP205">
            <v>0</v>
          </cell>
          <cell r="BQ205">
            <v>0</v>
          </cell>
        </row>
        <row r="206">
          <cell r="V206" t="str">
            <v>PROJECTED RTM</v>
          </cell>
          <cell r="X206" t="str">
            <v>CUMULATIVE</v>
          </cell>
          <cell r="Y206">
            <v>126</v>
          </cell>
          <cell r="Z206">
            <v>22.992822222222223</v>
          </cell>
          <cell r="AU206">
            <v>102.54987275001002</v>
          </cell>
          <cell r="AV206">
            <v>102.54987275001002</v>
          </cell>
          <cell r="AW206">
            <v>102.54987275001002</v>
          </cell>
          <cell r="AX206">
            <v>399.13827522645562</v>
          </cell>
          <cell r="AY206">
            <v>583.15990996859932</v>
          </cell>
          <cell r="AZ206">
            <v>1337.7544009772305</v>
          </cell>
          <cell r="BA206">
            <v>2502.5837142222344</v>
          </cell>
          <cell r="BB206">
            <v>3899.7144025220327</v>
          </cell>
          <cell r="BC206">
            <v>4306.5007793605027</v>
          </cell>
          <cell r="BD206">
            <v>5060.2999793605031</v>
          </cell>
          <cell r="BE206">
            <v>10508.946308591172</v>
          </cell>
        </row>
        <row r="207">
          <cell r="V207" t="str">
            <v>PROJECTED RTM</v>
          </cell>
          <cell r="X207">
            <v>35937.992822222222</v>
          </cell>
          <cell r="Y207">
            <v>126</v>
          </cell>
          <cell r="Z207">
            <v>22.992822222222223</v>
          </cell>
          <cell r="BT207">
            <v>0</v>
          </cell>
        </row>
        <row r="208">
          <cell r="V208" t="str">
            <v>PROJECTED STREET</v>
          </cell>
          <cell r="X208">
            <v>35966.992822222222</v>
          </cell>
          <cell r="BT208">
            <v>0</v>
          </cell>
        </row>
        <row r="209">
          <cell r="V209" t="str">
            <v>+ or - Scheduled Date</v>
          </cell>
          <cell r="X209">
            <v>41.007177777777542</v>
          </cell>
        </row>
        <row r="210">
          <cell r="N210" t="str">
            <v>ENGINEERING</v>
          </cell>
          <cell r="R210" t="str">
            <v>CREATIVITY 2</v>
          </cell>
          <cell r="V210" t="str">
            <v>START DATE</v>
          </cell>
          <cell r="W210" t="str">
            <v>END     DATE</v>
          </cell>
          <cell r="X210">
            <v>3087.1529999999998</v>
          </cell>
          <cell r="Y210" t="str">
            <v>WK Count</v>
          </cell>
          <cell r="Z210" t="str">
            <v>Total Days</v>
          </cell>
        </row>
        <row r="211">
          <cell r="N211" t="str">
            <v>ENGINEERING</v>
          </cell>
          <cell r="R211" t="str">
            <v>CREATIVITY 2</v>
          </cell>
          <cell r="T211" t="str">
            <v>ANIMATION PRODUCTION</v>
          </cell>
          <cell r="V211" t="str">
            <v>START DATE</v>
          </cell>
          <cell r="W211" t="str">
            <v>END     DATE</v>
          </cell>
          <cell r="X211">
            <v>3087.1529999999998</v>
          </cell>
          <cell r="Y211" t="str">
            <v>WK Count</v>
          </cell>
          <cell r="Z211" t="str">
            <v>Total Days</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35898</v>
          </cell>
          <cell r="BY211">
            <v>35905</v>
          </cell>
          <cell r="BZ211">
            <v>35912</v>
          </cell>
          <cell r="CA211">
            <v>35919</v>
          </cell>
          <cell r="CB211">
            <v>35926</v>
          </cell>
          <cell r="CC211">
            <v>35933</v>
          </cell>
          <cell r="CD211">
            <v>35940</v>
          </cell>
          <cell r="CE211">
            <v>35947</v>
          </cell>
          <cell r="CF211">
            <v>35954</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cell r="EF211">
            <v>0</v>
          </cell>
          <cell r="EG211">
            <v>0</v>
          </cell>
          <cell r="EH211">
            <v>0</v>
          </cell>
          <cell r="EI211">
            <v>0</v>
          </cell>
          <cell r="EJ211">
            <v>0</v>
          </cell>
          <cell r="EK211">
            <v>0</v>
          </cell>
          <cell r="EL211">
            <v>0</v>
          </cell>
          <cell r="EM211">
            <v>0</v>
          </cell>
          <cell r="EN211">
            <v>0</v>
          </cell>
          <cell r="EO211">
            <v>0</v>
          </cell>
          <cell r="EP211">
            <v>0</v>
          </cell>
          <cell r="EQ211">
            <v>0</v>
          </cell>
          <cell r="ER211">
            <v>0</v>
          </cell>
          <cell r="ES211">
            <v>0</v>
          </cell>
          <cell r="ET211">
            <v>0</v>
          </cell>
          <cell r="EU211">
            <v>0</v>
          </cell>
          <cell r="EV211">
            <v>0</v>
          </cell>
        </row>
        <row r="212">
          <cell r="A212" t="str">
            <v>PREP</v>
          </cell>
          <cell r="F212" t="str">
            <v>ANIMATION</v>
          </cell>
          <cell r="I212" t="str">
            <v>INK &amp; PAINT</v>
          </cell>
          <cell r="L212" t="str">
            <v>ALPHA</v>
          </cell>
          <cell r="N212" t="str">
            <v>BETA</v>
          </cell>
          <cell r="P212" t="str">
            <v>RTM</v>
          </cell>
          <cell r="R212" t="str">
            <v>STREET</v>
          </cell>
          <cell r="T212" t="str">
            <v>ANIMATION PRODUCTION</v>
          </cell>
          <cell r="V212">
            <v>35898</v>
          </cell>
          <cell r="W212">
            <v>35955.220141999998</v>
          </cell>
          <cell r="X212">
            <v>500</v>
          </cell>
          <cell r="Y212">
            <v>9</v>
          </cell>
          <cell r="Z212">
            <v>57.220141999999996</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cell r="AO212">
            <v>0</v>
          </cell>
          <cell r="AP212">
            <v>0</v>
          </cell>
          <cell r="AQ212">
            <v>0</v>
          </cell>
          <cell r="AR212">
            <v>0</v>
          </cell>
          <cell r="AS212">
            <v>0</v>
          </cell>
          <cell r="AT212">
            <v>0</v>
          </cell>
          <cell r="AU212">
            <v>0</v>
          </cell>
          <cell r="AV212">
            <v>0</v>
          </cell>
          <cell r="AW212">
            <v>0</v>
          </cell>
          <cell r="AX212">
            <v>0</v>
          </cell>
          <cell r="AY212">
            <v>0</v>
          </cell>
          <cell r="AZ212">
            <v>0</v>
          </cell>
          <cell r="BA212">
            <v>0</v>
          </cell>
          <cell r="BB212">
            <v>0</v>
          </cell>
          <cell r="BC212">
            <v>0</v>
          </cell>
          <cell r="BD212">
            <v>0</v>
          </cell>
          <cell r="BE212">
            <v>0</v>
          </cell>
          <cell r="BF212">
            <v>0</v>
          </cell>
          <cell r="BG212">
            <v>0</v>
          </cell>
          <cell r="BH212">
            <v>0</v>
          </cell>
          <cell r="BI212">
            <v>0</v>
          </cell>
          <cell r="BJ212">
            <v>0</v>
          </cell>
          <cell r="BK212">
            <v>0</v>
          </cell>
          <cell r="BL212">
            <v>0</v>
          </cell>
          <cell r="BM212">
            <v>0</v>
          </cell>
          <cell r="BN212">
            <v>0</v>
          </cell>
          <cell r="BO212">
            <v>0</v>
          </cell>
          <cell r="BP212">
            <v>0</v>
          </cell>
          <cell r="BQ212">
            <v>0</v>
          </cell>
          <cell r="BR212">
            <v>0</v>
          </cell>
          <cell r="BS212">
            <v>0</v>
          </cell>
          <cell r="BT212">
            <v>0</v>
          </cell>
          <cell r="BU212">
            <v>0</v>
          </cell>
          <cell r="BV212">
            <v>0</v>
          </cell>
          <cell r="BW212">
            <v>0</v>
          </cell>
          <cell r="BX212">
            <v>35898</v>
          </cell>
          <cell r="BY212">
            <v>35905</v>
          </cell>
          <cell r="BZ212">
            <v>35912</v>
          </cell>
          <cell r="CA212">
            <v>35919</v>
          </cell>
          <cell r="CB212">
            <v>35926</v>
          </cell>
          <cell r="CC212">
            <v>35933</v>
          </cell>
          <cell r="CD212">
            <v>35940</v>
          </cell>
          <cell r="CE212">
            <v>35947</v>
          </cell>
          <cell r="CF212">
            <v>35954</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cell r="EF212">
            <v>0</v>
          </cell>
          <cell r="EG212">
            <v>0</v>
          </cell>
          <cell r="EH212">
            <v>0</v>
          </cell>
          <cell r="EI212">
            <v>0</v>
          </cell>
          <cell r="EJ212">
            <v>0</v>
          </cell>
          <cell r="EK212">
            <v>0</v>
          </cell>
          <cell r="EL212">
            <v>0</v>
          </cell>
          <cell r="EM212">
            <v>0</v>
          </cell>
          <cell r="EN212">
            <v>0</v>
          </cell>
          <cell r="EO212">
            <v>0</v>
          </cell>
          <cell r="EP212">
            <v>0</v>
          </cell>
          <cell r="EQ212">
            <v>0</v>
          </cell>
          <cell r="ER212">
            <v>0</v>
          </cell>
          <cell r="ES212">
            <v>0</v>
          </cell>
          <cell r="ET212">
            <v>0</v>
          </cell>
          <cell r="EU212">
            <v>0</v>
          </cell>
          <cell r="EV212">
            <v>0</v>
          </cell>
        </row>
        <row r="213">
          <cell r="A213" t="str">
            <v>PREP</v>
          </cell>
          <cell r="B213" t="str">
            <v>Days</v>
          </cell>
          <cell r="F213" t="str">
            <v>ANIMATION</v>
          </cell>
          <cell r="G213" t="str">
            <v>Days</v>
          </cell>
          <cell r="H213" t="str">
            <v>Frames</v>
          </cell>
          <cell r="I213" t="str">
            <v>INK &amp; PAINT</v>
          </cell>
          <cell r="J213" t="str">
            <v>Days</v>
          </cell>
          <cell r="L213" t="str">
            <v>ALPHA</v>
          </cell>
          <cell r="N213" t="str">
            <v>BETA</v>
          </cell>
          <cell r="P213" t="str">
            <v>RTM</v>
          </cell>
          <cell r="R213" t="str">
            <v>STREET</v>
          </cell>
          <cell r="T213" t="str">
            <v>Prep Projection</v>
          </cell>
          <cell r="V213">
            <v>35898</v>
          </cell>
          <cell r="W213">
            <v>35955.220141999998</v>
          </cell>
          <cell r="X213">
            <v>500</v>
          </cell>
          <cell r="Y213">
            <v>9</v>
          </cell>
          <cell r="Z213">
            <v>57.220141999999996</v>
          </cell>
          <cell r="AA213">
            <v>0</v>
          </cell>
          <cell r="AB213">
            <v>0</v>
          </cell>
          <cell r="AC213">
            <v>0</v>
          </cell>
          <cell r="AD213">
            <v>0</v>
          </cell>
          <cell r="AE213">
            <v>0</v>
          </cell>
          <cell r="AF213">
            <v>0</v>
          </cell>
          <cell r="AG213">
            <v>0</v>
          </cell>
          <cell r="AH213">
            <v>0</v>
          </cell>
          <cell r="AI213">
            <v>0</v>
          </cell>
          <cell r="AJ213">
            <v>0</v>
          </cell>
          <cell r="AK213">
            <v>0</v>
          </cell>
          <cell r="AL213">
            <v>0</v>
          </cell>
          <cell r="AM213">
            <v>0</v>
          </cell>
          <cell r="AN213">
            <v>0</v>
          </cell>
          <cell r="AO213">
            <v>0</v>
          </cell>
          <cell r="AP213">
            <v>0</v>
          </cell>
          <cell r="AQ213">
            <v>0</v>
          </cell>
          <cell r="AR213">
            <v>0</v>
          </cell>
          <cell r="AS213">
            <v>0</v>
          </cell>
          <cell r="AT213">
            <v>0</v>
          </cell>
          <cell r="AU213">
            <v>0</v>
          </cell>
          <cell r="AV213">
            <v>0</v>
          </cell>
          <cell r="AW213">
            <v>0</v>
          </cell>
          <cell r="AX213">
            <v>0</v>
          </cell>
          <cell r="AY213">
            <v>0</v>
          </cell>
          <cell r="AZ213">
            <v>0</v>
          </cell>
          <cell r="BA213">
            <v>0</v>
          </cell>
          <cell r="BB213">
            <v>0</v>
          </cell>
          <cell r="BC213">
            <v>0</v>
          </cell>
          <cell r="BD213">
            <v>0</v>
          </cell>
          <cell r="BE213">
            <v>0</v>
          </cell>
          <cell r="BF213">
            <v>0</v>
          </cell>
          <cell r="BG213">
            <v>0</v>
          </cell>
          <cell r="BH213">
            <v>0</v>
          </cell>
          <cell r="BI213">
            <v>0</v>
          </cell>
          <cell r="BJ213">
            <v>0</v>
          </cell>
          <cell r="BK213">
            <v>0</v>
          </cell>
          <cell r="BL213">
            <v>0</v>
          </cell>
          <cell r="BM213">
            <v>0</v>
          </cell>
          <cell r="BN213">
            <v>0</v>
          </cell>
          <cell r="BO213">
            <v>0</v>
          </cell>
          <cell r="BP213">
            <v>0</v>
          </cell>
          <cell r="BQ213">
            <v>0</v>
          </cell>
          <cell r="BR213">
            <v>0</v>
          </cell>
          <cell r="BS213">
            <v>0</v>
          </cell>
          <cell r="BT213">
            <v>0</v>
          </cell>
          <cell r="BU213">
            <v>0</v>
          </cell>
          <cell r="BV213">
            <v>0</v>
          </cell>
          <cell r="BW213">
            <v>0</v>
          </cell>
          <cell r="BX213">
            <v>125</v>
          </cell>
          <cell r="BY213">
            <v>250</v>
          </cell>
          <cell r="BZ213">
            <v>375</v>
          </cell>
          <cell r="CA213">
            <v>500</v>
          </cell>
          <cell r="CB213">
            <v>500</v>
          </cell>
          <cell r="CC213">
            <v>500</v>
          </cell>
          <cell r="CD213">
            <v>500</v>
          </cell>
          <cell r="CE213">
            <v>500</v>
          </cell>
          <cell r="CF213">
            <v>500</v>
          </cell>
          <cell r="CG213">
            <v>0</v>
          </cell>
          <cell r="CH213">
            <v>0</v>
          </cell>
          <cell r="CI213">
            <v>0</v>
          </cell>
          <cell r="CJ213">
            <v>0</v>
          </cell>
          <cell r="CK213">
            <v>0</v>
          </cell>
          <cell r="CL213">
            <v>0</v>
          </cell>
          <cell r="CM213">
            <v>0</v>
          </cell>
          <cell r="CN213">
            <v>0</v>
          </cell>
          <cell r="CO213">
            <v>0</v>
          </cell>
          <cell r="CP213">
            <v>0</v>
          </cell>
          <cell r="CQ213">
            <v>0</v>
          </cell>
          <cell r="CR213">
            <v>0</v>
          </cell>
          <cell r="CS213">
            <v>0</v>
          </cell>
          <cell r="CT213">
            <v>0</v>
          </cell>
          <cell r="CU213">
            <v>0</v>
          </cell>
          <cell r="CV213">
            <v>0</v>
          </cell>
          <cell r="CW213">
            <v>0</v>
          </cell>
          <cell r="CX213">
            <v>0</v>
          </cell>
          <cell r="CY213">
            <v>0</v>
          </cell>
          <cell r="CZ213">
            <v>0</v>
          </cell>
          <cell r="DA213">
            <v>0</v>
          </cell>
          <cell r="DB213">
            <v>0</v>
          </cell>
          <cell r="DC213">
            <v>0</v>
          </cell>
          <cell r="DD213">
            <v>0</v>
          </cell>
          <cell r="DE213">
            <v>0</v>
          </cell>
          <cell r="DF213">
            <v>0</v>
          </cell>
          <cell r="DG213">
            <v>0</v>
          </cell>
          <cell r="DH213">
            <v>0</v>
          </cell>
          <cell r="DI213">
            <v>0</v>
          </cell>
          <cell r="DJ213">
            <v>0</v>
          </cell>
          <cell r="DK213">
            <v>0</v>
          </cell>
          <cell r="DL213">
            <v>0</v>
          </cell>
          <cell r="DM213">
            <v>0</v>
          </cell>
          <cell r="DN213">
            <v>0</v>
          </cell>
          <cell r="DO213">
            <v>0</v>
          </cell>
          <cell r="DP213">
            <v>0</v>
          </cell>
          <cell r="DQ213">
            <v>0</v>
          </cell>
          <cell r="DR213">
            <v>0</v>
          </cell>
          <cell r="DS213">
            <v>0</v>
          </cell>
          <cell r="DT213">
            <v>0</v>
          </cell>
          <cell r="DU213">
            <v>0</v>
          </cell>
          <cell r="DV213">
            <v>0</v>
          </cell>
          <cell r="DW213">
            <v>0</v>
          </cell>
          <cell r="DX213">
            <v>0</v>
          </cell>
          <cell r="DY213">
            <v>0</v>
          </cell>
          <cell r="DZ213">
            <v>0</v>
          </cell>
          <cell r="EA213">
            <v>0</v>
          </cell>
          <cell r="EB213">
            <v>0</v>
          </cell>
          <cell r="EC213">
            <v>0</v>
          </cell>
          <cell r="ED213">
            <v>0</v>
          </cell>
          <cell r="EE213">
            <v>0</v>
          </cell>
          <cell r="EF213">
            <v>0</v>
          </cell>
          <cell r="EG213">
            <v>0</v>
          </cell>
          <cell r="EH213">
            <v>0</v>
          </cell>
          <cell r="EI213">
            <v>0</v>
          </cell>
          <cell r="EJ213">
            <v>0</v>
          </cell>
          <cell r="EK213">
            <v>0</v>
          </cell>
          <cell r="EL213">
            <v>0</v>
          </cell>
          <cell r="EM213">
            <v>0</v>
          </cell>
          <cell r="EN213">
            <v>0</v>
          </cell>
          <cell r="EO213">
            <v>0</v>
          </cell>
          <cell r="EP213">
            <v>0</v>
          </cell>
          <cell r="EQ213">
            <v>0</v>
          </cell>
          <cell r="ER213">
            <v>0</v>
          </cell>
          <cell r="ES213">
            <v>0</v>
          </cell>
          <cell r="ET213">
            <v>0</v>
          </cell>
          <cell r="EU213">
            <v>0</v>
          </cell>
          <cell r="EV213">
            <v>0</v>
          </cell>
        </row>
        <row r="214">
          <cell r="A214" t="str">
            <v>Wks</v>
          </cell>
          <cell r="B214" t="str">
            <v>Days</v>
          </cell>
          <cell r="F214" t="str">
            <v>Wks</v>
          </cell>
          <cell r="G214" t="str">
            <v>Days</v>
          </cell>
          <cell r="H214" t="str">
            <v>Frames</v>
          </cell>
          <cell r="I214" t="str">
            <v>Wks</v>
          </cell>
          <cell r="J214" t="str">
            <v>Days</v>
          </cell>
          <cell r="K214">
            <v>21</v>
          </cell>
          <cell r="M214">
            <v>29</v>
          </cell>
          <cell r="O214">
            <v>29</v>
          </cell>
          <cell r="Q214">
            <v>29</v>
          </cell>
          <cell r="R214">
            <v>36100</v>
          </cell>
          <cell r="T214" t="str">
            <v>Animation Projection</v>
          </cell>
          <cell r="V214">
            <v>35926</v>
          </cell>
          <cell r="W214">
            <v>35999.220141999998</v>
          </cell>
          <cell r="X214">
            <v>500</v>
          </cell>
          <cell r="Y214">
            <v>11</v>
          </cell>
          <cell r="Z214">
            <v>73.220141999999996</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125</v>
          </cell>
          <cell r="CF214">
            <v>250</v>
          </cell>
          <cell r="CG214">
            <v>375</v>
          </cell>
          <cell r="CH214">
            <v>500</v>
          </cell>
          <cell r="CI214">
            <v>500</v>
          </cell>
          <cell r="CJ214">
            <v>500</v>
          </cell>
          <cell r="CK214">
            <v>500</v>
          </cell>
          <cell r="CL214">
            <v>500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cell r="EF214">
            <v>0</v>
          </cell>
          <cell r="EG214">
            <v>0</v>
          </cell>
          <cell r="EH214">
            <v>0</v>
          </cell>
          <cell r="EI214">
            <v>0</v>
          </cell>
          <cell r="EJ214">
            <v>0</v>
          </cell>
          <cell r="EK214">
            <v>0</v>
          </cell>
          <cell r="EL214">
            <v>0</v>
          </cell>
          <cell r="EM214">
            <v>0</v>
          </cell>
          <cell r="EN214">
            <v>0</v>
          </cell>
          <cell r="EO214">
            <v>0</v>
          </cell>
          <cell r="EP214">
            <v>0</v>
          </cell>
          <cell r="EQ214">
            <v>0</v>
          </cell>
          <cell r="ER214">
            <v>0</v>
          </cell>
          <cell r="ES214">
            <v>0</v>
          </cell>
          <cell r="ET214">
            <v>0</v>
          </cell>
          <cell r="EU214">
            <v>0</v>
          </cell>
          <cell r="EV214">
            <v>0</v>
          </cell>
        </row>
        <row r="215">
          <cell r="A215">
            <v>6.1743059999999996</v>
          </cell>
          <cell r="B215">
            <v>57.220141999999996</v>
          </cell>
          <cell r="F215">
            <v>6.1743059999999996</v>
          </cell>
          <cell r="G215">
            <v>73.220141999999996</v>
          </cell>
          <cell r="H215">
            <v>3087.1529999999998</v>
          </cell>
          <cell r="I215">
            <v>6.1743059999999996</v>
          </cell>
          <cell r="J215">
            <v>57.220141999999996</v>
          </cell>
          <cell r="K215">
            <v>21</v>
          </cell>
          <cell r="M215">
            <v>29</v>
          </cell>
          <cell r="O215">
            <v>29</v>
          </cell>
          <cell r="Q215">
            <v>29</v>
          </cell>
          <cell r="R215">
            <v>36100</v>
          </cell>
          <cell r="T215" t="str">
            <v>Ink &amp; Paint Projection</v>
          </cell>
          <cell r="V215">
            <v>35956</v>
          </cell>
          <cell r="W215">
            <v>36013.220141999998</v>
          </cell>
          <cell r="X215">
            <v>500</v>
          </cell>
          <cell r="Y215">
            <v>8</v>
          </cell>
          <cell r="Z215">
            <v>57.220141999999996</v>
          </cell>
          <cell r="AA215">
            <v>0</v>
          </cell>
          <cell r="AB215">
            <v>0</v>
          </cell>
          <cell r="AC215">
            <v>0</v>
          </cell>
          <cell r="AD215">
            <v>0</v>
          </cell>
          <cell r="AE215">
            <v>0</v>
          </cell>
          <cell r="AF215">
            <v>0</v>
          </cell>
          <cell r="AG215">
            <v>0</v>
          </cell>
          <cell r="AH215">
            <v>0</v>
          </cell>
          <cell r="AI215">
            <v>0</v>
          </cell>
          <cell r="AJ215">
            <v>0</v>
          </cell>
          <cell r="AK215">
            <v>0</v>
          </cell>
          <cell r="AL215">
            <v>0</v>
          </cell>
          <cell r="AM215">
            <v>0</v>
          </cell>
          <cell r="AN215">
            <v>0</v>
          </cell>
          <cell r="AO215">
            <v>0</v>
          </cell>
          <cell r="AP215">
            <v>0</v>
          </cell>
          <cell r="AQ215">
            <v>0</v>
          </cell>
          <cell r="AR215">
            <v>0</v>
          </cell>
          <cell r="AS215">
            <v>0</v>
          </cell>
          <cell r="AT215">
            <v>0</v>
          </cell>
          <cell r="AU215">
            <v>0</v>
          </cell>
          <cell r="AV215">
            <v>0</v>
          </cell>
          <cell r="AW215">
            <v>0</v>
          </cell>
          <cell r="AX215">
            <v>0</v>
          </cell>
          <cell r="AY215">
            <v>0</v>
          </cell>
          <cell r="AZ215">
            <v>0</v>
          </cell>
          <cell r="BA215">
            <v>0</v>
          </cell>
          <cell r="BB215">
            <v>0</v>
          </cell>
          <cell r="BC215">
            <v>0</v>
          </cell>
          <cell r="BD215">
            <v>0</v>
          </cell>
          <cell r="BE215">
            <v>0</v>
          </cell>
          <cell r="BF215">
            <v>0</v>
          </cell>
          <cell r="BG215">
            <v>0</v>
          </cell>
          <cell r="BH215">
            <v>0</v>
          </cell>
          <cell r="BI215">
            <v>0</v>
          </cell>
          <cell r="BJ215">
            <v>0</v>
          </cell>
          <cell r="BK215">
            <v>0</v>
          </cell>
          <cell r="BL215">
            <v>0</v>
          </cell>
          <cell r="BM215">
            <v>0</v>
          </cell>
          <cell r="BN215">
            <v>0</v>
          </cell>
          <cell r="BO215">
            <v>0</v>
          </cell>
          <cell r="BP215">
            <v>0</v>
          </cell>
          <cell r="BQ215">
            <v>0</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125</v>
          </cell>
          <cell r="CH215">
            <v>250</v>
          </cell>
          <cell r="CI215">
            <v>375</v>
          </cell>
          <cell r="CJ215">
            <v>500</v>
          </cell>
          <cell r="CK215">
            <v>500</v>
          </cell>
          <cell r="CL215">
            <v>500</v>
          </cell>
          <cell r="CM215">
            <v>500</v>
          </cell>
          <cell r="CN215">
            <v>500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cell r="EF215">
            <v>0</v>
          </cell>
          <cell r="EG215">
            <v>0</v>
          </cell>
          <cell r="EH215">
            <v>0</v>
          </cell>
          <cell r="EI215">
            <v>0</v>
          </cell>
          <cell r="EJ215">
            <v>0</v>
          </cell>
          <cell r="EK215">
            <v>0</v>
          </cell>
          <cell r="EL215">
            <v>0</v>
          </cell>
          <cell r="EM215">
            <v>0</v>
          </cell>
          <cell r="EN215">
            <v>0</v>
          </cell>
          <cell r="EO215">
            <v>0</v>
          </cell>
          <cell r="EP215">
            <v>0</v>
          </cell>
          <cell r="EQ215">
            <v>0</v>
          </cell>
          <cell r="ER215">
            <v>0</v>
          </cell>
          <cell r="ES215">
            <v>0</v>
          </cell>
          <cell r="ET215">
            <v>0</v>
          </cell>
          <cell r="EU215">
            <v>0</v>
          </cell>
          <cell r="EV215">
            <v>0</v>
          </cell>
        </row>
        <row r="217">
          <cell r="T217" t="str">
            <v>BUDGET FORECAST</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35898</v>
          </cell>
          <cell r="BY217">
            <v>35905</v>
          </cell>
          <cell r="BZ217">
            <v>35912</v>
          </cell>
          <cell r="CA217">
            <v>35919</v>
          </cell>
          <cell r="CB217">
            <v>35926</v>
          </cell>
          <cell r="CC217">
            <v>35933</v>
          </cell>
          <cell r="CD217">
            <v>35940</v>
          </cell>
          <cell r="CE217">
            <v>35947</v>
          </cell>
          <cell r="CF217">
            <v>35954</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cell r="EF217">
            <v>0</v>
          </cell>
          <cell r="EG217">
            <v>0</v>
          </cell>
          <cell r="EH217">
            <v>0</v>
          </cell>
          <cell r="EI217">
            <v>0</v>
          </cell>
          <cell r="EJ217">
            <v>0</v>
          </cell>
          <cell r="EK217">
            <v>0</v>
          </cell>
          <cell r="EL217">
            <v>0</v>
          </cell>
          <cell r="EM217">
            <v>0</v>
          </cell>
          <cell r="EN217">
            <v>0</v>
          </cell>
          <cell r="EO217">
            <v>0</v>
          </cell>
          <cell r="EP217">
            <v>0</v>
          </cell>
          <cell r="EQ217">
            <v>0</v>
          </cell>
          <cell r="ER217">
            <v>0</v>
          </cell>
          <cell r="ES217">
            <v>0</v>
          </cell>
          <cell r="ET217">
            <v>0</v>
          </cell>
          <cell r="EU217">
            <v>0</v>
          </cell>
          <cell r="EV217">
            <v>0</v>
          </cell>
          <cell r="EW217">
            <v>0</v>
          </cell>
          <cell r="EX217">
            <v>0</v>
          </cell>
          <cell r="EY217">
            <v>0</v>
          </cell>
          <cell r="EZ217">
            <v>0</v>
          </cell>
          <cell r="FA217">
            <v>0</v>
          </cell>
          <cell r="FB217">
            <v>0</v>
          </cell>
          <cell r="FC217">
            <v>0</v>
          </cell>
          <cell r="FD217">
            <v>0</v>
          </cell>
          <cell r="FE217">
            <v>0</v>
          </cell>
          <cell r="FF217">
            <v>0</v>
          </cell>
          <cell r="FG217">
            <v>0</v>
          </cell>
          <cell r="FH217">
            <v>0</v>
          </cell>
          <cell r="FI217">
            <v>0</v>
          </cell>
        </row>
        <row r="218">
          <cell r="T218" t="str">
            <v>BUDGET FORECAST</v>
          </cell>
          <cell r="V218" t="str">
            <v>PRE PROD</v>
          </cell>
          <cell r="W218">
            <v>30</v>
          </cell>
          <cell r="X218">
            <v>112500</v>
          </cell>
          <cell r="AA218">
            <v>0</v>
          </cell>
          <cell r="AB218">
            <v>0</v>
          </cell>
          <cell r="AC218">
            <v>0</v>
          </cell>
          <cell r="AD218">
            <v>0</v>
          </cell>
          <cell r="AE218">
            <v>0</v>
          </cell>
          <cell r="AF218">
            <v>0</v>
          </cell>
          <cell r="AG218">
            <v>0</v>
          </cell>
          <cell r="AH218">
            <v>0</v>
          </cell>
          <cell r="AI218">
            <v>0</v>
          </cell>
          <cell r="AJ218">
            <v>0</v>
          </cell>
          <cell r="AK218">
            <v>0</v>
          </cell>
          <cell r="AL218">
            <v>0</v>
          </cell>
          <cell r="AM218">
            <v>0</v>
          </cell>
          <cell r="AN218">
            <v>0</v>
          </cell>
          <cell r="AO218">
            <v>0</v>
          </cell>
          <cell r="AP218">
            <v>0</v>
          </cell>
          <cell r="AQ218">
            <v>0</v>
          </cell>
          <cell r="AR218">
            <v>0</v>
          </cell>
          <cell r="AS218">
            <v>0</v>
          </cell>
          <cell r="AT218">
            <v>0</v>
          </cell>
          <cell r="AU218">
            <v>0</v>
          </cell>
          <cell r="AV218">
            <v>0</v>
          </cell>
          <cell r="AW218">
            <v>0</v>
          </cell>
          <cell r="AX218">
            <v>0</v>
          </cell>
          <cell r="AY218">
            <v>0</v>
          </cell>
          <cell r="AZ218">
            <v>0</v>
          </cell>
          <cell r="BA218">
            <v>0</v>
          </cell>
          <cell r="BB218">
            <v>0</v>
          </cell>
          <cell r="BC218">
            <v>0</v>
          </cell>
          <cell r="BD218">
            <v>0</v>
          </cell>
          <cell r="BE218">
            <v>0</v>
          </cell>
          <cell r="BF218">
            <v>0</v>
          </cell>
          <cell r="BG218">
            <v>0</v>
          </cell>
          <cell r="BH218">
            <v>0</v>
          </cell>
          <cell r="BI218">
            <v>0</v>
          </cell>
          <cell r="BJ218">
            <v>0</v>
          </cell>
          <cell r="BK218">
            <v>0</v>
          </cell>
          <cell r="BL218">
            <v>0</v>
          </cell>
          <cell r="BM218">
            <v>0</v>
          </cell>
          <cell r="BN218">
            <v>0</v>
          </cell>
          <cell r="BO218">
            <v>0</v>
          </cell>
          <cell r="BP218">
            <v>0</v>
          </cell>
          <cell r="BQ218">
            <v>0</v>
          </cell>
          <cell r="BR218">
            <v>0</v>
          </cell>
          <cell r="BS218">
            <v>0</v>
          </cell>
          <cell r="BT218">
            <v>0</v>
          </cell>
          <cell r="BU218">
            <v>0</v>
          </cell>
          <cell r="BV218">
            <v>0</v>
          </cell>
          <cell r="BW218">
            <v>0</v>
          </cell>
          <cell r="BX218">
            <v>35898</v>
          </cell>
          <cell r="BY218">
            <v>35905</v>
          </cell>
          <cell r="BZ218">
            <v>35912</v>
          </cell>
          <cell r="CA218">
            <v>35919</v>
          </cell>
          <cell r="CB218">
            <v>35926</v>
          </cell>
          <cell r="CC218">
            <v>35933</v>
          </cell>
          <cell r="CD218">
            <v>35940</v>
          </cell>
          <cell r="CE218">
            <v>35947</v>
          </cell>
          <cell r="CF218">
            <v>35954</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cell r="EF218">
            <v>0</v>
          </cell>
          <cell r="EG218">
            <v>0</v>
          </cell>
          <cell r="EH218">
            <v>0</v>
          </cell>
          <cell r="EI218">
            <v>0</v>
          </cell>
          <cell r="EJ218">
            <v>0</v>
          </cell>
          <cell r="EK218">
            <v>0</v>
          </cell>
          <cell r="EL218">
            <v>0</v>
          </cell>
          <cell r="EM218">
            <v>0</v>
          </cell>
          <cell r="EN218">
            <v>0</v>
          </cell>
          <cell r="EO218">
            <v>0</v>
          </cell>
          <cell r="EP218">
            <v>0</v>
          </cell>
          <cell r="EQ218">
            <v>0</v>
          </cell>
          <cell r="ER218">
            <v>0</v>
          </cell>
          <cell r="ES218">
            <v>0</v>
          </cell>
          <cell r="ET218">
            <v>0</v>
          </cell>
          <cell r="EU218">
            <v>0</v>
          </cell>
          <cell r="EV218">
            <v>0</v>
          </cell>
          <cell r="EW218">
            <v>0</v>
          </cell>
          <cell r="EX218">
            <v>0</v>
          </cell>
          <cell r="EY218">
            <v>0</v>
          </cell>
          <cell r="EZ218">
            <v>0</v>
          </cell>
          <cell r="FA218">
            <v>0</v>
          </cell>
          <cell r="FB218">
            <v>0</v>
          </cell>
          <cell r="FC218">
            <v>0</v>
          </cell>
          <cell r="FD218">
            <v>0</v>
          </cell>
          <cell r="FE218">
            <v>0</v>
          </cell>
          <cell r="FF218">
            <v>0</v>
          </cell>
          <cell r="FG218">
            <v>0</v>
          </cell>
          <cell r="FH218">
            <v>0</v>
          </cell>
          <cell r="FI218">
            <v>0</v>
          </cell>
        </row>
        <row r="219">
          <cell r="V219" t="str">
            <v>PRE PROD</v>
          </cell>
          <cell r="W219">
            <v>30</v>
          </cell>
          <cell r="X219">
            <v>112500</v>
          </cell>
          <cell r="AA219">
            <v>0</v>
          </cell>
          <cell r="AB219">
            <v>0</v>
          </cell>
          <cell r="AC219">
            <v>0</v>
          </cell>
          <cell r="AD219">
            <v>0</v>
          </cell>
          <cell r="AE219">
            <v>0</v>
          </cell>
          <cell r="AF219">
            <v>0</v>
          </cell>
          <cell r="AG219">
            <v>0</v>
          </cell>
          <cell r="AH219">
            <v>0</v>
          </cell>
          <cell r="AI219">
            <v>0</v>
          </cell>
          <cell r="AJ219">
            <v>0</v>
          </cell>
          <cell r="AK219">
            <v>0</v>
          </cell>
          <cell r="AL219">
            <v>0</v>
          </cell>
          <cell r="AM219">
            <v>0</v>
          </cell>
          <cell r="AN219">
            <v>0</v>
          </cell>
          <cell r="AO219">
            <v>0</v>
          </cell>
          <cell r="AP219">
            <v>0</v>
          </cell>
          <cell r="AQ219">
            <v>0</v>
          </cell>
          <cell r="AR219">
            <v>0</v>
          </cell>
          <cell r="AS219">
            <v>0</v>
          </cell>
          <cell r="AT219">
            <v>0</v>
          </cell>
          <cell r="AU219">
            <v>0</v>
          </cell>
          <cell r="AV219">
            <v>0</v>
          </cell>
          <cell r="AW219">
            <v>0</v>
          </cell>
          <cell r="AX219">
            <v>0</v>
          </cell>
          <cell r="AY219">
            <v>0</v>
          </cell>
          <cell r="AZ219">
            <v>0</v>
          </cell>
          <cell r="BA219">
            <v>0</v>
          </cell>
          <cell r="BB219">
            <v>0</v>
          </cell>
          <cell r="BC219">
            <v>0</v>
          </cell>
          <cell r="BD219">
            <v>0</v>
          </cell>
          <cell r="BE219">
            <v>0</v>
          </cell>
          <cell r="BF219">
            <v>0</v>
          </cell>
          <cell r="BG219">
            <v>0</v>
          </cell>
          <cell r="BH219">
            <v>0</v>
          </cell>
          <cell r="BI219">
            <v>0</v>
          </cell>
          <cell r="BJ219">
            <v>0</v>
          </cell>
          <cell r="BK219">
            <v>0</v>
          </cell>
          <cell r="BL219">
            <v>0</v>
          </cell>
          <cell r="BM219">
            <v>0</v>
          </cell>
          <cell r="BN219">
            <v>0</v>
          </cell>
          <cell r="BO219">
            <v>0</v>
          </cell>
          <cell r="BP219">
            <v>0</v>
          </cell>
          <cell r="BQ219">
            <v>0</v>
          </cell>
          <cell r="BR219">
            <v>0</v>
          </cell>
          <cell r="BS219">
            <v>0</v>
          </cell>
          <cell r="BT219">
            <v>0</v>
          </cell>
          <cell r="BU219">
            <v>0</v>
          </cell>
          <cell r="BV219">
            <v>0</v>
          </cell>
          <cell r="BW219">
            <v>0</v>
          </cell>
          <cell r="BX219">
            <v>3750</v>
          </cell>
          <cell r="BY219">
            <v>7500</v>
          </cell>
          <cell r="BZ219">
            <v>11250</v>
          </cell>
          <cell r="CA219">
            <v>15000</v>
          </cell>
          <cell r="CB219">
            <v>15000</v>
          </cell>
          <cell r="CC219">
            <v>15000</v>
          </cell>
          <cell r="CD219">
            <v>15000</v>
          </cell>
          <cell r="CE219">
            <v>15000</v>
          </cell>
          <cell r="CF219">
            <v>15000</v>
          </cell>
          <cell r="CG219">
            <v>0</v>
          </cell>
          <cell r="CH219">
            <v>0</v>
          </cell>
          <cell r="CI219">
            <v>0</v>
          </cell>
          <cell r="CJ219">
            <v>0</v>
          </cell>
          <cell r="CK219">
            <v>0</v>
          </cell>
          <cell r="CL219">
            <v>0</v>
          </cell>
          <cell r="CM219">
            <v>0</v>
          </cell>
          <cell r="CN219">
            <v>0</v>
          </cell>
          <cell r="CO219">
            <v>0</v>
          </cell>
          <cell r="CP219">
            <v>0</v>
          </cell>
          <cell r="CQ219">
            <v>0</v>
          </cell>
          <cell r="CR219">
            <v>0</v>
          </cell>
          <cell r="CS219">
            <v>0</v>
          </cell>
          <cell r="CT219">
            <v>0</v>
          </cell>
          <cell r="CU219">
            <v>0</v>
          </cell>
          <cell r="CV219">
            <v>0</v>
          </cell>
          <cell r="CW219">
            <v>0</v>
          </cell>
          <cell r="CX219">
            <v>0</v>
          </cell>
          <cell r="CY219">
            <v>0</v>
          </cell>
          <cell r="CZ219">
            <v>0</v>
          </cell>
          <cell r="DA219">
            <v>0</v>
          </cell>
          <cell r="DB219">
            <v>0</v>
          </cell>
          <cell r="DC219">
            <v>0</v>
          </cell>
          <cell r="DD219">
            <v>0</v>
          </cell>
          <cell r="DE219">
            <v>0</v>
          </cell>
          <cell r="DF219">
            <v>0</v>
          </cell>
          <cell r="DG219">
            <v>0</v>
          </cell>
          <cell r="DH219">
            <v>0</v>
          </cell>
          <cell r="DI219">
            <v>0</v>
          </cell>
          <cell r="DJ219">
            <v>0</v>
          </cell>
          <cell r="DK219">
            <v>0</v>
          </cell>
          <cell r="DL219">
            <v>0</v>
          </cell>
          <cell r="DM219">
            <v>0</v>
          </cell>
          <cell r="DN219">
            <v>0</v>
          </cell>
          <cell r="DO219">
            <v>0</v>
          </cell>
          <cell r="DP219">
            <v>0</v>
          </cell>
          <cell r="DQ219">
            <v>0</v>
          </cell>
          <cell r="DR219">
            <v>0</v>
          </cell>
          <cell r="DS219">
            <v>0</v>
          </cell>
          <cell r="DT219">
            <v>0</v>
          </cell>
          <cell r="DU219">
            <v>0</v>
          </cell>
          <cell r="DV219">
            <v>0</v>
          </cell>
          <cell r="DW219">
            <v>0</v>
          </cell>
          <cell r="DX219">
            <v>0</v>
          </cell>
          <cell r="DY219">
            <v>0</v>
          </cell>
          <cell r="DZ219">
            <v>0</v>
          </cell>
          <cell r="EA219">
            <v>0</v>
          </cell>
          <cell r="EB219">
            <v>0</v>
          </cell>
          <cell r="EC219">
            <v>0</v>
          </cell>
          <cell r="ED219">
            <v>0</v>
          </cell>
          <cell r="EE219">
            <v>0</v>
          </cell>
          <cell r="EF219">
            <v>0</v>
          </cell>
          <cell r="EG219">
            <v>0</v>
          </cell>
          <cell r="EH219">
            <v>0</v>
          </cell>
          <cell r="EI219">
            <v>0</v>
          </cell>
          <cell r="EJ219">
            <v>0</v>
          </cell>
          <cell r="EK219">
            <v>0</v>
          </cell>
          <cell r="EL219">
            <v>0</v>
          </cell>
          <cell r="EM219">
            <v>0</v>
          </cell>
          <cell r="EN219">
            <v>0</v>
          </cell>
          <cell r="EO219">
            <v>0</v>
          </cell>
          <cell r="EP219">
            <v>0</v>
          </cell>
          <cell r="EQ219">
            <v>0</v>
          </cell>
          <cell r="ER219">
            <v>0</v>
          </cell>
          <cell r="ES219">
            <v>0</v>
          </cell>
          <cell r="ET219">
            <v>0</v>
          </cell>
          <cell r="EU219">
            <v>0</v>
          </cell>
          <cell r="EV219">
            <v>0</v>
          </cell>
          <cell r="EW219">
            <v>0</v>
          </cell>
          <cell r="EX219">
            <v>0</v>
          </cell>
          <cell r="EY219">
            <v>0</v>
          </cell>
          <cell r="EZ219">
            <v>0</v>
          </cell>
          <cell r="FA219">
            <v>0</v>
          </cell>
          <cell r="FB219">
            <v>0</v>
          </cell>
          <cell r="FC219">
            <v>0</v>
          </cell>
          <cell r="FD219">
            <v>0</v>
          </cell>
          <cell r="FE219">
            <v>0</v>
          </cell>
          <cell r="FF219">
            <v>0</v>
          </cell>
          <cell r="FG219">
            <v>0</v>
          </cell>
          <cell r="FH219">
            <v>0</v>
          </cell>
          <cell r="FI219">
            <v>0</v>
          </cell>
        </row>
        <row r="220">
          <cell r="V220" t="str">
            <v>PRODUCTION</v>
          </cell>
          <cell r="W220">
            <v>150</v>
          </cell>
          <cell r="X220">
            <v>487500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35926</v>
          </cell>
          <cell r="CC220">
            <v>35933</v>
          </cell>
          <cell r="CD220">
            <v>35940</v>
          </cell>
          <cell r="CE220">
            <v>35947</v>
          </cell>
          <cell r="CF220">
            <v>35954</v>
          </cell>
          <cell r="CG220">
            <v>35961</v>
          </cell>
          <cell r="CH220">
            <v>35968</v>
          </cell>
          <cell r="CI220">
            <v>35975</v>
          </cell>
          <cell r="CJ220">
            <v>35982</v>
          </cell>
          <cell r="CK220">
            <v>35989</v>
          </cell>
          <cell r="CL220">
            <v>35996</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cell r="EF220">
            <v>0</v>
          </cell>
          <cell r="EG220">
            <v>0</v>
          </cell>
          <cell r="EH220">
            <v>0</v>
          </cell>
          <cell r="EI220">
            <v>0</v>
          </cell>
          <cell r="EJ220">
            <v>0</v>
          </cell>
          <cell r="EK220">
            <v>0</v>
          </cell>
          <cell r="EL220">
            <v>0</v>
          </cell>
          <cell r="EM220">
            <v>0</v>
          </cell>
          <cell r="EN220">
            <v>0</v>
          </cell>
          <cell r="EO220">
            <v>0</v>
          </cell>
          <cell r="EP220">
            <v>0</v>
          </cell>
          <cell r="EQ220">
            <v>0</v>
          </cell>
          <cell r="ER220">
            <v>0</v>
          </cell>
          <cell r="ES220">
            <v>0</v>
          </cell>
          <cell r="ET220">
            <v>0</v>
          </cell>
          <cell r="EU220">
            <v>0</v>
          </cell>
          <cell r="EV220">
            <v>0</v>
          </cell>
          <cell r="EW220">
            <v>0</v>
          </cell>
          <cell r="EX220">
            <v>0</v>
          </cell>
          <cell r="EY220">
            <v>0</v>
          </cell>
          <cell r="EZ220">
            <v>0</v>
          </cell>
          <cell r="FA220">
            <v>0</v>
          </cell>
          <cell r="FB220">
            <v>0</v>
          </cell>
          <cell r="FC220">
            <v>0</v>
          </cell>
          <cell r="FD220">
            <v>0</v>
          </cell>
          <cell r="FE220">
            <v>0</v>
          </cell>
          <cell r="FF220">
            <v>0</v>
          </cell>
          <cell r="FG220">
            <v>0</v>
          </cell>
          <cell r="FH220">
            <v>0</v>
          </cell>
          <cell r="FI220">
            <v>0</v>
          </cell>
        </row>
        <row r="221">
          <cell r="V221" t="str">
            <v>PRODUCTION</v>
          </cell>
          <cell r="W221">
            <v>150</v>
          </cell>
          <cell r="X221">
            <v>487500</v>
          </cell>
          <cell r="AA221">
            <v>0</v>
          </cell>
          <cell r="AB221">
            <v>0</v>
          </cell>
          <cell r="AC221">
            <v>0</v>
          </cell>
          <cell r="AD221">
            <v>0</v>
          </cell>
          <cell r="AE221">
            <v>0</v>
          </cell>
          <cell r="AF221">
            <v>0</v>
          </cell>
          <cell r="AG221">
            <v>0</v>
          </cell>
          <cell r="AH221">
            <v>0</v>
          </cell>
          <cell r="AI221">
            <v>0</v>
          </cell>
          <cell r="AJ221">
            <v>0</v>
          </cell>
          <cell r="AK221">
            <v>0</v>
          </cell>
          <cell r="AL221">
            <v>0</v>
          </cell>
          <cell r="AM221">
            <v>0</v>
          </cell>
          <cell r="AN221">
            <v>0</v>
          </cell>
          <cell r="AO221">
            <v>0</v>
          </cell>
          <cell r="AP221">
            <v>0</v>
          </cell>
          <cell r="AQ221">
            <v>0</v>
          </cell>
          <cell r="AR221">
            <v>0</v>
          </cell>
          <cell r="AS221">
            <v>0</v>
          </cell>
          <cell r="AT221">
            <v>0</v>
          </cell>
          <cell r="AU221">
            <v>0</v>
          </cell>
          <cell r="AV221">
            <v>0</v>
          </cell>
          <cell r="AW221">
            <v>0</v>
          </cell>
          <cell r="AX221">
            <v>0</v>
          </cell>
          <cell r="AY221">
            <v>0</v>
          </cell>
          <cell r="AZ221">
            <v>0</v>
          </cell>
          <cell r="BA221">
            <v>0</v>
          </cell>
          <cell r="BB221">
            <v>0</v>
          </cell>
          <cell r="BC221">
            <v>0</v>
          </cell>
          <cell r="BD221">
            <v>0</v>
          </cell>
          <cell r="BE221">
            <v>0</v>
          </cell>
          <cell r="BF221">
            <v>0</v>
          </cell>
          <cell r="BG221">
            <v>0</v>
          </cell>
          <cell r="BH221">
            <v>0</v>
          </cell>
          <cell r="BI221">
            <v>0</v>
          </cell>
          <cell r="BJ221">
            <v>0</v>
          </cell>
          <cell r="BK221">
            <v>0</v>
          </cell>
          <cell r="BL221">
            <v>0</v>
          </cell>
          <cell r="BM221">
            <v>0</v>
          </cell>
          <cell r="BN221">
            <v>0</v>
          </cell>
          <cell r="BO221">
            <v>0</v>
          </cell>
          <cell r="BP221">
            <v>0</v>
          </cell>
          <cell r="BQ221">
            <v>0</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18750</v>
          </cell>
          <cell r="CF221">
            <v>37500</v>
          </cell>
          <cell r="CG221">
            <v>56250</v>
          </cell>
          <cell r="CH221">
            <v>75000</v>
          </cell>
          <cell r="CI221">
            <v>75000</v>
          </cell>
          <cell r="CJ221">
            <v>75000</v>
          </cell>
          <cell r="CK221">
            <v>75000</v>
          </cell>
          <cell r="CL221">
            <v>75000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cell r="EF221">
            <v>0</v>
          </cell>
          <cell r="EG221">
            <v>0</v>
          </cell>
          <cell r="EH221">
            <v>0</v>
          </cell>
          <cell r="EI221">
            <v>0</v>
          </cell>
          <cell r="EJ221">
            <v>0</v>
          </cell>
          <cell r="EK221">
            <v>0</v>
          </cell>
          <cell r="EL221">
            <v>0</v>
          </cell>
          <cell r="EM221">
            <v>0</v>
          </cell>
          <cell r="EN221">
            <v>0</v>
          </cell>
          <cell r="EO221">
            <v>0</v>
          </cell>
          <cell r="EP221">
            <v>0</v>
          </cell>
          <cell r="EQ221">
            <v>0</v>
          </cell>
          <cell r="ER221">
            <v>0</v>
          </cell>
          <cell r="ES221">
            <v>0</v>
          </cell>
          <cell r="ET221">
            <v>0</v>
          </cell>
          <cell r="EU221">
            <v>0</v>
          </cell>
          <cell r="EV221">
            <v>0</v>
          </cell>
          <cell r="EW221">
            <v>0</v>
          </cell>
          <cell r="EX221">
            <v>0</v>
          </cell>
          <cell r="EY221">
            <v>0</v>
          </cell>
          <cell r="EZ221">
            <v>0</v>
          </cell>
          <cell r="FA221">
            <v>0</v>
          </cell>
          <cell r="FB221">
            <v>0</v>
          </cell>
          <cell r="FC221">
            <v>0</v>
          </cell>
          <cell r="FD221">
            <v>0</v>
          </cell>
          <cell r="FE221">
            <v>0</v>
          </cell>
          <cell r="FF221">
            <v>0</v>
          </cell>
          <cell r="FG221">
            <v>0</v>
          </cell>
          <cell r="FH221">
            <v>0</v>
          </cell>
          <cell r="FI221">
            <v>0</v>
          </cell>
        </row>
        <row r="222">
          <cell r="V222" t="str">
            <v>INK &amp; PAINT</v>
          </cell>
          <cell r="W222">
            <v>8</v>
          </cell>
          <cell r="X222">
            <v>26000</v>
          </cell>
          <cell r="AA222">
            <v>0</v>
          </cell>
          <cell r="AB222">
            <v>0</v>
          </cell>
          <cell r="AC222">
            <v>0</v>
          </cell>
          <cell r="AD222">
            <v>0</v>
          </cell>
          <cell r="AE222">
            <v>0</v>
          </cell>
          <cell r="AF222">
            <v>0</v>
          </cell>
          <cell r="AG222">
            <v>0</v>
          </cell>
          <cell r="AH222">
            <v>0</v>
          </cell>
          <cell r="AI222">
            <v>0</v>
          </cell>
          <cell r="AJ222">
            <v>0</v>
          </cell>
          <cell r="AK222">
            <v>0</v>
          </cell>
          <cell r="AL222">
            <v>0</v>
          </cell>
          <cell r="AM222">
            <v>0</v>
          </cell>
          <cell r="AN222">
            <v>0</v>
          </cell>
          <cell r="AO222">
            <v>0</v>
          </cell>
          <cell r="AP222">
            <v>0</v>
          </cell>
          <cell r="AQ222">
            <v>0</v>
          </cell>
          <cell r="AR222">
            <v>0</v>
          </cell>
          <cell r="AS222">
            <v>0</v>
          </cell>
          <cell r="AT222">
            <v>0</v>
          </cell>
          <cell r="AU222">
            <v>0</v>
          </cell>
          <cell r="AV222">
            <v>0</v>
          </cell>
          <cell r="AW222">
            <v>0</v>
          </cell>
          <cell r="AX222">
            <v>0</v>
          </cell>
          <cell r="AY222">
            <v>0</v>
          </cell>
          <cell r="AZ222">
            <v>0</v>
          </cell>
          <cell r="BA222">
            <v>0</v>
          </cell>
          <cell r="BB222">
            <v>0</v>
          </cell>
          <cell r="BC222">
            <v>0</v>
          </cell>
          <cell r="BD222">
            <v>0</v>
          </cell>
          <cell r="BE222">
            <v>0</v>
          </cell>
          <cell r="BF222">
            <v>0</v>
          </cell>
          <cell r="BG222">
            <v>0</v>
          </cell>
          <cell r="BH222">
            <v>0</v>
          </cell>
          <cell r="BI222">
            <v>0</v>
          </cell>
          <cell r="BJ222">
            <v>0</v>
          </cell>
          <cell r="BK222">
            <v>0</v>
          </cell>
          <cell r="BL222">
            <v>0</v>
          </cell>
          <cell r="BM222">
            <v>0</v>
          </cell>
          <cell r="BN222">
            <v>0</v>
          </cell>
          <cell r="BO222">
            <v>0</v>
          </cell>
          <cell r="BP222">
            <v>0</v>
          </cell>
          <cell r="BQ222">
            <v>0</v>
          </cell>
          <cell r="BR222">
            <v>0</v>
          </cell>
          <cell r="BS222">
            <v>0</v>
          </cell>
          <cell r="BT222">
            <v>0</v>
          </cell>
          <cell r="BU222">
            <v>0</v>
          </cell>
          <cell r="BV222">
            <v>0</v>
          </cell>
          <cell r="BW222">
            <v>0</v>
          </cell>
          <cell r="BX222">
            <v>0</v>
          </cell>
          <cell r="BY222">
            <v>0</v>
          </cell>
          <cell r="BZ222">
            <v>0</v>
          </cell>
          <cell r="CA222">
            <v>0</v>
          </cell>
          <cell r="CB222">
            <v>0</v>
          </cell>
          <cell r="CC222">
            <v>0</v>
          </cell>
          <cell r="CD222">
            <v>0</v>
          </cell>
          <cell r="CE222">
            <v>0</v>
          </cell>
          <cell r="CF222">
            <v>0</v>
          </cell>
          <cell r="CG222">
            <v>35961</v>
          </cell>
          <cell r="CH222">
            <v>35968</v>
          </cell>
          <cell r="CI222">
            <v>35975</v>
          </cell>
          <cell r="CJ222">
            <v>35982</v>
          </cell>
          <cell r="CK222">
            <v>35989</v>
          </cell>
          <cell r="CL222">
            <v>35996</v>
          </cell>
          <cell r="CM222">
            <v>36003</v>
          </cell>
          <cell r="CN222">
            <v>36010</v>
          </cell>
          <cell r="CO222">
            <v>0</v>
          </cell>
          <cell r="CP222">
            <v>0</v>
          </cell>
          <cell r="CQ222">
            <v>0</v>
          </cell>
          <cell r="CR222">
            <v>0</v>
          </cell>
          <cell r="CS222">
            <v>0</v>
          </cell>
          <cell r="CT222">
            <v>0</v>
          </cell>
          <cell r="CU222">
            <v>0</v>
          </cell>
          <cell r="CV222">
            <v>0</v>
          </cell>
          <cell r="CW222">
            <v>0</v>
          </cell>
          <cell r="CX222">
            <v>0</v>
          </cell>
          <cell r="CY222">
            <v>0</v>
          </cell>
          <cell r="CZ222">
            <v>0</v>
          </cell>
          <cell r="DA222">
            <v>0</v>
          </cell>
          <cell r="DB222">
            <v>0</v>
          </cell>
          <cell r="DC222">
            <v>0</v>
          </cell>
          <cell r="DD222">
            <v>0</v>
          </cell>
          <cell r="DE222">
            <v>0</v>
          </cell>
          <cell r="DF222">
            <v>0</v>
          </cell>
          <cell r="DG222">
            <v>0</v>
          </cell>
          <cell r="DH222">
            <v>0</v>
          </cell>
          <cell r="DI222">
            <v>0</v>
          </cell>
          <cell r="DJ222">
            <v>0</v>
          </cell>
          <cell r="DK222">
            <v>0</v>
          </cell>
          <cell r="DL222">
            <v>0</v>
          </cell>
          <cell r="DM222">
            <v>0</v>
          </cell>
          <cell r="DN222">
            <v>0</v>
          </cell>
          <cell r="DO222">
            <v>0</v>
          </cell>
          <cell r="DP222">
            <v>0</v>
          </cell>
          <cell r="DQ222">
            <v>0</v>
          </cell>
          <cell r="DR222">
            <v>0</v>
          </cell>
          <cell r="DS222">
            <v>0</v>
          </cell>
          <cell r="DT222">
            <v>0</v>
          </cell>
          <cell r="DU222">
            <v>0</v>
          </cell>
          <cell r="DV222">
            <v>0</v>
          </cell>
          <cell r="DW222">
            <v>0</v>
          </cell>
          <cell r="DX222">
            <v>0</v>
          </cell>
          <cell r="DY222">
            <v>0</v>
          </cell>
          <cell r="DZ222">
            <v>0</v>
          </cell>
          <cell r="EA222">
            <v>0</v>
          </cell>
          <cell r="EB222">
            <v>0</v>
          </cell>
          <cell r="EC222">
            <v>0</v>
          </cell>
          <cell r="ED222">
            <v>0</v>
          </cell>
          <cell r="EE222">
            <v>0</v>
          </cell>
          <cell r="EF222">
            <v>0</v>
          </cell>
          <cell r="EG222">
            <v>0</v>
          </cell>
          <cell r="EH222">
            <v>0</v>
          </cell>
          <cell r="EI222">
            <v>0</v>
          </cell>
          <cell r="EJ222">
            <v>0</v>
          </cell>
          <cell r="EK222">
            <v>0</v>
          </cell>
          <cell r="EL222">
            <v>0</v>
          </cell>
          <cell r="EM222">
            <v>0</v>
          </cell>
          <cell r="EN222">
            <v>0</v>
          </cell>
          <cell r="EO222">
            <v>0</v>
          </cell>
          <cell r="EP222">
            <v>0</v>
          </cell>
          <cell r="EQ222">
            <v>0</v>
          </cell>
          <cell r="ER222">
            <v>0</v>
          </cell>
          <cell r="ES222">
            <v>0</v>
          </cell>
          <cell r="ET222">
            <v>0</v>
          </cell>
          <cell r="EU222">
            <v>0</v>
          </cell>
          <cell r="EV222">
            <v>0</v>
          </cell>
          <cell r="EW222">
            <v>0</v>
          </cell>
          <cell r="EX222">
            <v>0</v>
          </cell>
          <cell r="EY222">
            <v>0</v>
          </cell>
          <cell r="EZ222">
            <v>0</v>
          </cell>
          <cell r="FA222">
            <v>0</v>
          </cell>
          <cell r="FB222">
            <v>0</v>
          </cell>
          <cell r="FC222">
            <v>0</v>
          </cell>
          <cell r="FD222">
            <v>0</v>
          </cell>
          <cell r="FE222">
            <v>0</v>
          </cell>
          <cell r="FF222">
            <v>0</v>
          </cell>
          <cell r="FG222">
            <v>0</v>
          </cell>
          <cell r="FH222">
            <v>0</v>
          </cell>
          <cell r="FI222">
            <v>0</v>
          </cell>
        </row>
        <row r="223">
          <cell r="V223" t="str">
            <v>INK &amp; PAINT</v>
          </cell>
          <cell r="W223">
            <v>8</v>
          </cell>
          <cell r="X223">
            <v>26000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1000</v>
          </cell>
          <cell r="CH223">
            <v>2000</v>
          </cell>
          <cell r="CI223">
            <v>3000</v>
          </cell>
          <cell r="CJ223">
            <v>4000</v>
          </cell>
          <cell r="CK223">
            <v>4000</v>
          </cell>
          <cell r="CL223">
            <v>4000</v>
          </cell>
          <cell r="CM223">
            <v>4000</v>
          </cell>
          <cell r="CN223">
            <v>4000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cell r="EF223">
            <v>0</v>
          </cell>
          <cell r="EG223">
            <v>0</v>
          </cell>
          <cell r="EH223">
            <v>0</v>
          </cell>
          <cell r="EI223">
            <v>0</v>
          </cell>
          <cell r="EJ223">
            <v>0</v>
          </cell>
          <cell r="EK223">
            <v>0</v>
          </cell>
          <cell r="EL223">
            <v>0</v>
          </cell>
          <cell r="EM223">
            <v>0</v>
          </cell>
          <cell r="EN223">
            <v>0</v>
          </cell>
          <cell r="EO223">
            <v>0</v>
          </cell>
          <cell r="EP223">
            <v>0</v>
          </cell>
          <cell r="EQ223">
            <v>0</v>
          </cell>
          <cell r="ER223">
            <v>0</v>
          </cell>
          <cell r="ES223">
            <v>0</v>
          </cell>
          <cell r="ET223">
            <v>0</v>
          </cell>
          <cell r="EU223">
            <v>0</v>
          </cell>
          <cell r="EV223">
            <v>0</v>
          </cell>
          <cell r="EW223">
            <v>0</v>
          </cell>
          <cell r="EX223">
            <v>0</v>
          </cell>
          <cell r="EY223">
            <v>0</v>
          </cell>
          <cell r="EZ223">
            <v>0</v>
          </cell>
          <cell r="FA223">
            <v>0</v>
          </cell>
          <cell r="FB223">
            <v>0</v>
          </cell>
          <cell r="FC223">
            <v>0</v>
          </cell>
          <cell r="FD223">
            <v>0</v>
          </cell>
          <cell r="FE223">
            <v>0</v>
          </cell>
          <cell r="FF223">
            <v>0</v>
          </cell>
          <cell r="FG223">
            <v>0</v>
          </cell>
          <cell r="FH223">
            <v>0</v>
          </cell>
          <cell r="FI223">
            <v>0</v>
          </cell>
        </row>
        <row r="224">
          <cell r="X224" t="str">
            <v>DIRECT</v>
          </cell>
          <cell r="AA224">
            <v>0</v>
          </cell>
          <cell r="AB224">
            <v>0</v>
          </cell>
          <cell r="AC224">
            <v>0</v>
          </cell>
          <cell r="AD224">
            <v>0</v>
          </cell>
          <cell r="AE224">
            <v>0</v>
          </cell>
          <cell r="AF224">
            <v>0</v>
          </cell>
          <cell r="AG224">
            <v>0</v>
          </cell>
          <cell r="AH224">
            <v>0</v>
          </cell>
          <cell r="AI224">
            <v>0</v>
          </cell>
          <cell r="AJ224">
            <v>0</v>
          </cell>
          <cell r="AK224">
            <v>0</v>
          </cell>
          <cell r="AL224">
            <v>0</v>
          </cell>
          <cell r="AM224">
            <v>0</v>
          </cell>
          <cell r="AN224">
            <v>0</v>
          </cell>
          <cell r="AO224">
            <v>0</v>
          </cell>
          <cell r="AP224">
            <v>0</v>
          </cell>
          <cell r="AQ224">
            <v>0</v>
          </cell>
          <cell r="AR224">
            <v>0</v>
          </cell>
          <cell r="AS224">
            <v>0</v>
          </cell>
          <cell r="AT224">
            <v>0</v>
          </cell>
          <cell r="AU224">
            <v>0</v>
          </cell>
          <cell r="AV224">
            <v>0</v>
          </cell>
          <cell r="AW224">
            <v>0</v>
          </cell>
          <cell r="AX224">
            <v>0</v>
          </cell>
          <cell r="AY224">
            <v>0</v>
          </cell>
          <cell r="AZ224">
            <v>0</v>
          </cell>
          <cell r="BA224">
            <v>0</v>
          </cell>
          <cell r="BB224">
            <v>0</v>
          </cell>
          <cell r="BC224">
            <v>0</v>
          </cell>
          <cell r="BD224">
            <v>0</v>
          </cell>
          <cell r="BE224">
            <v>0</v>
          </cell>
          <cell r="BF224">
            <v>0</v>
          </cell>
          <cell r="BG224">
            <v>0</v>
          </cell>
          <cell r="BH224">
            <v>0</v>
          </cell>
          <cell r="BI224">
            <v>0</v>
          </cell>
          <cell r="BJ224">
            <v>0</v>
          </cell>
          <cell r="BK224">
            <v>0</v>
          </cell>
          <cell r="BL224">
            <v>0</v>
          </cell>
          <cell r="BM224">
            <v>0</v>
          </cell>
          <cell r="BN224">
            <v>0</v>
          </cell>
          <cell r="BO224">
            <v>0</v>
          </cell>
          <cell r="BP224">
            <v>0</v>
          </cell>
          <cell r="BQ224">
            <v>0</v>
          </cell>
          <cell r="BR224">
            <v>0</v>
          </cell>
          <cell r="BS224">
            <v>0</v>
          </cell>
          <cell r="BT224">
            <v>0</v>
          </cell>
          <cell r="BU224">
            <v>0</v>
          </cell>
          <cell r="BV224">
            <v>0</v>
          </cell>
          <cell r="BW224">
            <v>0</v>
          </cell>
          <cell r="BX224">
            <v>3750</v>
          </cell>
          <cell r="BY224">
            <v>7500</v>
          </cell>
          <cell r="BZ224">
            <v>11250</v>
          </cell>
          <cell r="CA224">
            <v>15000</v>
          </cell>
          <cell r="CB224">
            <v>50926</v>
          </cell>
          <cell r="CC224">
            <v>50933</v>
          </cell>
          <cell r="CD224">
            <v>50940</v>
          </cell>
          <cell r="CE224">
            <v>69697</v>
          </cell>
          <cell r="CF224">
            <v>88454</v>
          </cell>
          <cell r="CG224">
            <v>129172</v>
          </cell>
          <cell r="CH224">
            <v>148936</v>
          </cell>
          <cell r="CI224">
            <v>149950</v>
          </cell>
          <cell r="CJ224">
            <v>150964</v>
          </cell>
          <cell r="CK224">
            <v>150978</v>
          </cell>
          <cell r="CL224">
            <v>150992</v>
          </cell>
          <cell r="CM224">
            <v>40003</v>
          </cell>
          <cell r="CN224">
            <v>40010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cell r="EF224">
            <v>0</v>
          </cell>
          <cell r="EG224">
            <v>0</v>
          </cell>
          <cell r="EH224">
            <v>0</v>
          </cell>
          <cell r="EI224">
            <v>0</v>
          </cell>
          <cell r="EJ224">
            <v>0</v>
          </cell>
          <cell r="EK224">
            <v>0</v>
          </cell>
          <cell r="EL224">
            <v>0</v>
          </cell>
          <cell r="EM224">
            <v>0</v>
          </cell>
          <cell r="EN224">
            <v>0</v>
          </cell>
          <cell r="EO224">
            <v>0</v>
          </cell>
          <cell r="EP224">
            <v>0</v>
          </cell>
          <cell r="EQ224">
            <v>0</v>
          </cell>
          <cell r="ER224">
            <v>0</v>
          </cell>
          <cell r="ES224">
            <v>0</v>
          </cell>
          <cell r="ET224">
            <v>0</v>
          </cell>
          <cell r="EU224">
            <v>0</v>
          </cell>
          <cell r="EV224">
            <v>0</v>
          </cell>
          <cell r="EW224">
            <v>0</v>
          </cell>
          <cell r="EX224">
            <v>0</v>
          </cell>
          <cell r="EY224">
            <v>0</v>
          </cell>
          <cell r="EZ224">
            <v>0</v>
          </cell>
          <cell r="FA224">
            <v>0</v>
          </cell>
          <cell r="FB224">
            <v>0</v>
          </cell>
          <cell r="FC224">
            <v>0</v>
          </cell>
          <cell r="FD224">
            <v>0</v>
          </cell>
          <cell r="FE224">
            <v>0</v>
          </cell>
          <cell r="FF224">
            <v>0</v>
          </cell>
          <cell r="FG224">
            <v>0</v>
          </cell>
          <cell r="FH224">
            <v>0</v>
          </cell>
          <cell r="FI224">
            <v>0</v>
          </cell>
        </row>
        <row r="225">
          <cell r="X225" t="str">
            <v>DIRECT</v>
          </cell>
          <cell r="AA225">
            <v>0</v>
          </cell>
          <cell r="AB225">
            <v>0</v>
          </cell>
          <cell r="AC225">
            <v>0</v>
          </cell>
          <cell r="AD225">
            <v>0</v>
          </cell>
          <cell r="AE225">
            <v>0</v>
          </cell>
          <cell r="AF225">
            <v>0</v>
          </cell>
          <cell r="AG225">
            <v>0</v>
          </cell>
          <cell r="AH225">
            <v>0</v>
          </cell>
          <cell r="AI225">
            <v>0</v>
          </cell>
          <cell r="AJ225">
            <v>0</v>
          </cell>
          <cell r="AK225">
            <v>0</v>
          </cell>
          <cell r="AL225">
            <v>0</v>
          </cell>
          <cell r="AM225">
            <v>0</v>
          </cell>
          <cell r="AN225">
            <v>0</v>
          </cell>
          <cell r="AO225">
            <v>0</v>
          </cell>
          <cell r="AP225">
            <v>0</v>
          </cell>
          <cell r="AQ225">
            <v>0</v>
          </cell>
          <cell r="AR225">
            <v>0</v>
          </cell>
          <cell r="AS225">
            <v>0</v>
          </cell>
          <cell r="AT225">
            <v>0</v>
          </cell>
          <cell r="AU225">
            <v>0</v>
          </cell>
          <cell r="AV225">
            <v>0</v>
          </cell>
          <cell r="AW225">
            <v>0</v>
          </cell>
          <cell r="AX225">
            <v>0</v>
          </cell>
          <cell r="AY225">
            <v>0</v>
          </cell>
          <cell r="AZ225">
            <v>0</v>
          </cell>
          <cell r="BA225">
            <v>0</v>
          </cell>
          <cell r="BB225">
            <v>0</v>
          </cell>
          <cell r="BC225">
            <v>0</v>
          </cell>
          <cell r="BD225">
            <v>0</v>
          </cell>
          <cell r="BE225">
            <v>0</v>
          </cell>
          <cell r="BF225">
            <v>0</v>
          </cell>
          <cell r="BG225">
            <v>0</v>
          </cell>
          <cell r="BH225">
            <v>0</v>
          </cell>
          <cell r="BI225">
            <v>0</v>
          </cell>
          <cell r="BJ225">
            <v>0</v>
          </cell>
          <cell r="BK225">
            <v>0</v>
          </cell>
          <cell r="BL225">
            <v>0</v>
          </cell>
          <cell r="BM225">
            <v>0</v>
          </cell>
          <cell r="BN225">
            <v>0</v>
          </cell>
          <cell r="BO225">
            <v>0</v>
          </cell>
          <cell r="BP225">
            <v>0</v>
          </cell>
          <cell r="BQ225">
            <v>0</v>
          </cell>
          <cell r="BR225">
            <v>0</v>
          </cell>
          <cell r="BS225">
            <v>0</v>
          </cell>
          <cell r="BT225">
            <v>0</v>
          </cell>
          <cell r="BU225">
            <v>0</v>
          </cell>
          <cell r="BV225">
            <v>0</v>
          </cell>
          <cell r="BW225">
            <v>0</v>
          </cell>
          <cell r="BX225">
            <v>3750</v>
          </cell>
          <cell r="BY225">
            <v>7500</v>
          </cell>
          <cell r="BZ225">
            <v>11250</v>
          </cell>
          <cell r="CA225">
            <v>15000</v>
          </cell>
          <cell r="CB225">
            <v>50926</v>
          </cell>
          <cell r="CC225">
            <v>50933</v>
          </cell>
          <cell r="CD225">
            <v>50940</v>
          </cell>
          <cell r="CE225">
            <v>69697</v>
          </cell>
          <cell r="CF225">
            <v>88454</v>
          </cell>
          <cell r="CG225">
            <v>129172</v>
          </cell>
          <cell r="CH225">
            <v>148936</v>
          </cell>
          <cell r="CI225">
            <v>149950</v>
          </cell>
          <cell r="CJ225">
            <v>150964</v>
          </cell>
          <cell r="CK225">
            <v>150978</v>
          </cell>
          <cell r="CL225">
            <v>150992</v>
          </cell>
          <cell r="CM225">
            <v>40003</v>
          </cell>
          <cell r="CN225">
            <v>40010</v>
          </cell>
          <cell r="CO225">
            <v>0</v>
          </cell>
          <cell r="CP225">
            <v>0</v>
          </cell>
          <cell r="CQ225">
            <v>0</v>
          </cell>
          <cell r="CR225">
            <v>0</v>
          </cell>
          <cell r="CS225">
            <v>0</v>
          </cell>
          <cell r="CT225">
            <v>0</v>
          </cell>
          <cell r="CU225">
            <v>0</v>
          </cell>
          <cell r="CV225">
            <v>0</v>
          </cell>
          <cell r="CW225">
            <v>0</v>
          </cell>
          <cell r="CX225">
            <v>0</v>
          </cell>
          <cell r="CY225">
            <v>0</v>
          </cell>
          <cell r="CZ225">
            <v>0</v>
          </cell>
          <cell r="DA225">
            <v>0</v>
          </cell>
          <cell r="DB225">
            <v>0</v>
          </cell>
          <cell r="DC225">
            <v>0</v>
          </cell>
          <cell r="DD225">
            <v>0</v>
          </cell>
          <cell r="DE225">
            <v>0</v>
          </cell>
          <cell r="DF225">
            <v>0</v>
          </cell>
          <cell r="DG225">
            <v>0</v>
          </cell>
          <cell r="DH225">
            <v>0</v>
          </cell>
          <cell r="DI225">
            <v>0</v>
          </cell>
          <cell r="DJ225">
            <v>0</v>
          </cell>
          <cell r="DK225">
            <v>0</v>
          </cell>
          <cell r="DL225">
            <v>0</v>
          </cell>
          <cell r="DM225">
            <v>0</v>
          </cell>
          <cell r="DN225">
            <v>0</v>
          </cell>
          <cell r="DO225">
            <v>0</v>
          </cell>
          <cell r="DP225">
            <v>0</v>
          </cell>
          <cell r="DQ225">
            <v>0</v>
          </cell>
          <cell r="DR225">
            <v>0</v>
          </cell>
          <cell r="DS225">
            <v>0</v>
          </cell>
          <cell r="DT225">
            <v>0</v>
          </cell>
          <cell r="DU225">
            <v>0</v>
          </cell>
          <cell r="DV225">
            <v>0</v>
          </cell>
          <cell r="DW225">
            <v>0</v>
          </cell>
          <cell r="DX225">
            <v>0</v>
          </cell>
          <cell r="DY225">
            <v>0</v>
          </cell>
          <cell r="DZ225">
            <v>0</v>
          </cell>
          <cell r="EA225">
            <v>0</v>
          </cell>
          <cell r="EB225">
            <v>0</v>
          </cell>
          <cell r="EC225">
            <v>0</v>
          </cell>
          <cell r="ED225">
            <v>0</v>
          </cell>
          <cell r="EE225">
            <v>0</v>
          </cell>
          <cell r="EF225">
            <v>0</v>
          </cell>
          <cell r="EG225">
            <v>0</v>
          </cell>
          <cell r="EH225">
            <v>0</v>
          </cell>
          <cell r="EI225">
            <v>0</v>
          </cell>
          <cell r="EJ225">
            <v>0</v>
          </cell>
          <cell r="EK225">
            <v>0</v>
          </cell>
          <cell r="EL225">
            <v>0</v>
          </cell>
          <cell r="EM225">
            <v>0</v>
          </cell>
          <cell r="EN225">
            <v>0</v>
          </cell>
          <cell r="EO225">
            <v>0</v>
          </cell>
          <cell r="EP225">
            <v>0</v>
          </cell>
          <cell r="EQ225">
            <v>0</v>
          </cell>
          <cell r="ER225">
            <v>0</v>
          </cell>
          <cell r="ES225">
            <v>0</v>
          </cell>
          <cell r="ET225">
            <v>0</v>
          </cell>
          <cell r="EU225">
            <v>0</v>
          </cell>
          <cell r="EV225">
            <v>0</v>
          </cell>
          <cell r="EW225">
            <v>0</v>
          </cell>
          <cell r="EX225">
            <v>0</v>
          </cell>
          <cell r="EY225">
            <v>0</v>
          </cell>
          <cell r="EZ225">
            <v>0</v>
          </cell>
          <cell r="FA225">
            <v>0</v>
          </cell>
          <cell r="FB225">
            <v>0</v>
          </cell>
          <cell r="FC225">
            <v>0</v>
          </cell>
          <cell r="FD225">
            <v>0</v>
          </cell>
          <cell r="FE225">
            <v>0</v>
          </cell>
          <cell r="FF225">
            <v>0</v>
          </cell>
          <cell r="FG225">
            <v>0</v>
          </cell>
          <cell r="FH225">
            <v>0</v>
          </cell>
          <cell r="FI225">
            <v>0</v>
          </cell>
        </row>
        <row r="226">
          <cell r="X226" t="str">
            <v>LOADED</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5062.5</v>
          </cell>
          <cell r="BY226">
            <v>10125</v>
          </cell>
          <cell r="BZ226">
            <v>15187.5</v>
          </cell>
          <cell r="CA226">
            <v>20250</v>
          </cell>
          <cell r="CB226">
            <v>68750.100000000006</v>
          </cell>
          <cell r="CC226">
            <v>68759.55</v>
          </cell>
          <cell r="CD226">
            <v>68769</v>
          </cell>
          <cell r="CE226">
            <v>94090.95</v>
          </cell>
          <cell r="CF226">
            <v>119412.9</v>
          </cell>
          <cell r="CG226">
            <v>174382.2</v>
          </cell>
          <cell r="CH226">
            <v>201063.6</v>
          </cell>
          <cell r="CI226">
            <v>202432.5</v>
          </cell>
          <cell r="CJ226">
            <v>203801.4</v>
          </cell>
          <cell r="CK226">
            <v>203820.3</v>
          </cell>
          <cell r="CL226">
            <v>203839.2</v>
          </cell>
          <cell r="CM226">
            <v>54004.05</v>
          </cell>
          <cell r="CN226">
            <v>54013.5</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cell r="EF226">
            <v>0</v>
          </cell>
          <cell r="EG226">
            <v>0</v>
          </cell>
          <cell r="EH226">
            <v>0</v>
          </cell>
          <cell r="EI226">
            <v>0</v>
          </cell>
          <cell r="EJ226">
            <v>0</v>
          </cell>
          <cell r="EK226">
            <v>0</v>
          </cell>
          <cell r="EL226">
            <v>0</v>
          </cell>
          <cell r="EM226">
            <v>0</v>
          </cell>
          <cell r="EN226">
            <v>0</v>
          </cell>
          <cell r="EO226">
            <v>0</v>
          </cell>
          <cell r="EP226">
            <v>0</v>
          </cell>
          <cell r="EQ226">
            <v>0</v>
          </cell>
          <cell r="ER226">
            <v>0</v>
          </cell>
          <cell r="ES226">
            <v>0</v>
          </cell>
          <cell r="ET226">
            <v>0</v>
          </cell>
          <cell r="EU226">
            <v>0</v>
          </cell>
          <cell r="EV226">
            <v>0</v>
          </cell>
          <cell r="EW226">
            <v>0</v>
          </cell>
          <cell r="EX226">
            <v>0</v>
          </cell>
          <cell r="EY226">
            <v>0</v>
          </cell>
          <cell r="EZ226">
            <v>0</v>
          </cell>
          <cell r="FA226">
            <v>0</v>
          </cell>
          <cell r="FB226">
            <v>0</v>
          </cell>
          <cell r="FC226">
            <v>0</v>
          </cell>
          <cell r="FD226">
            <v>0</v>
          </cell>
          <cell r="FE226">
            <v>0</v>
          </cell>
          <cell r="FF226">
            <v>0</v>
          </cell>
          <cell r="FG226">
            <v>0</v>
          </cell>
          <cell r="FH226">
            <v>0</v>
          </cell>
          <cell r="FI226">
            <v>0</v>
          </cell>
        </row>
        <row r="227">
          <cell r="V227" t="str">
            <v>PROJECTED RTM</v>
          </cell>
          <cell r="X227" t="str">
            <v>CUMULATIVE TO DATE</v>
          </cell>
          <cell r="Y227">
            <v>119</v>
          </cell>
          <cell r="Z227">
            <v>43.220141999999996</v>
          </cell>
          <cell r="AA227">
            <v>0</v>
          </cell>
          <cell r="AB227">
            <v>0</v>
          </cell>
          <cell r="AC227">
            <v>0</v>
          </cell>
          <cell r="AD227">
            <v>0</v>
          </cell>
          <cell r="AE227">
            <v>0</v>
          </cell>
          <cell r="AF227">
            <v>0</v>
          </cell>
          <cell r="AG227">
            <v>0</v>
          </cell>
          <cell r="AH227">
            <v>0</v>
          </cell>
          <cell r="AI227">
            <v>0</v>
          </cell>
          <cell r="AJ227">
            <v>0</v>
          </cell>
          <cell r="AK227">
            <v>0</v>
          </cell>
          <cell r="AL227">
            <v>0</v>
          </cell>
          <cell r="AM227">
            <v>0</v>
          </cell>
          <cell r="AN227">
            <v>0</v>
          </cell>
          <cell r="AO227">
            <v>0</v>
          </cell>
          <cell r="AP227">
            <v>0</v>
          </cell>
          <cell r="AQ227">
            <v>0</v>
          </cell>
          <cell r="AR227">
            <v>0</v>
          </cell>
          <cell r="AS227">
            <v>0</v>
          </cell>
          <cell r="AT227">
            <v>0</v>
          </cell>
          <cell r="AU227">
            <v>0</v>
          </cell>
          <cell r="AV227">
            <v>0</v>
          </cell>
          <cell r="AW227">
            <v>0</v>
          </cell>
          <cell r="AX227">
            <v>0</v>
          </cell>
          <cell r="AY227">
            <v>0</v>
          </cell>
          <cell r="AZ227">
            <v>0</v>
          </cell>
          <cell r="BA227">
            <v>0</v>
          </cell>
          <cell r="BB227">
            <v>0</v>
          </cell>
          <cell r="BC227">
            <v>0</v>
          </cell>
          <cell r="BD227">
            <v>0</v>
          </cell>
          <cell r="BE227">
            <v>0</v>
          </cell>
          <cell r="BF227">
            <v>0</v>
          </cell>
          <cell r="BG227">
            <v>0</v>
          </cell>
          <cell r="BH227">
            <v>0</v>
          </cell>
          <cell r="BI227">
            <v>0</v>
          </cell>
          <cell r="BJ227">
            <v>0</v>
          </cell>
          <cell r="BK227">
            <v>0</v>
          </cell>
          <cell r="BL227">
            <v>0</v>
          </cell>
          <cell r="BM227">
            <v>0</v>
          </cell>
          <cell r="BN227">
            <v>0</v>
          </cell>
          <cell r="BO227">
            <v>0</v>
          </cell>
          <cell r="BP227">
            <v>0</v>
          </cell>
          <cell r="BQ227">
            <v>0</v>
          </cell>
          <cell r="BR227">
            <v>0</v>
          </cell>
          <cell r="BS227">
            <v>0</v>
          </cell>
          <cell r="BT227">
            <v>0</v>
          </cell>
          <cell r="BU227">
            <v>0</v>
          </cell>
          <cell r="BV227">
            <v>0</v>
          </cell>
          <cell r="BW227">
            <v>0</v>
          </cell>
          <cell r="BX227">
            <v>5062.5</v>
          </cell>
          <cell r="BY227">
            <v>10125</v>
          </cell>
          <cell r="BZ227">
            <v>15187.5</v>
          </cell>
          <cell r="CA227">
            <v>20250</v>
          </cell>
          <cell r="CB227">
            <v>68750.100000000006</v>
          </cell>
          <cell r="CC227">
            <v>68759.55</v>
          </cell>
          <cell r="CD227">
            <v>68769</v>
          </cell>
          <cell r="CE227">
            <v>94090.95</v>
          </cell>
          <cell r="CF227">
            <v>119412.9</v>
          </cell>
          <cell r="CG227">
            <v>174382.2</v>
          </cell>
          <cell r="CH227">
            <v>201063.6</v>
          </cell>
          <cell r="CI227">
            <v>202432.5</v>
          </cell>
          <cell r="CJ227">
            <v>203801.4</v>
          </cell>
          <cell r="CK227">
            <v>203820.3</v>
          </cell>
          <cell r="CL227">
            <v>203839.2</v>
          </cell>
          <cell r="CM227">
            <v>54004.05</v>
          </cell>
          <cell r="CN227">
            <v>54013.5</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cell r="EF227">
            <v>0</v>
          </cell>
          <cell r="EG227">
            <v>0</v>
          </cell>
          <cell r="EH227">
            <v>0</v>
          </cell>
          <cell r="EI227">
            <v>0</v>
          </cell>
          <cell r="EJ227">
            <v>0</v>
          </cell>
          <cell r="EK227">
            <v>0</v>
          </cell>
          <cell r="EL227">
            <v>0</v>
          </cell>
          <cell r="EM227">
            <v>0</v>
          </cell>
          <cell r="EN227">
            <v>0</v>
          </cell>
          <cell r="EO227">
            <v>0</v>
          </cell>
          <cell r="EP227">
            <v>0</v>
          </cell>
          <cell r="EQ227">
            <v>0</v>
          </cell>
          <cell r="ER227">
            <v>0</v>
          </cell>
          <cell r="ES227">
            <v>0</v>
          </cell>
          <cell r="ET227">
            <v>0</v>
          </cell>
          <cell r="EU227">
            <v>0</v>
          </cell>
          <cell r="EV227">
            <v>0</v>
          </cell>
          <cell r="EW227">
            <v>0</v>
          </cell>
          <cell r="EX227">
            <v>0</v>
          </cell>
          <cell r="EY227">
            <v>0</v>
          </cell>
          <cell r="EZ227">
            <v>0</v>
          </cell>
          <cell r="FA227">
            <v>0</v>
          </cell>
          <cell r="FB227">
            <v>0</v>
          </cell>
          <cell r="FC227">
            <v>0</v>
          </cell>
          <cell r="FD227">
            <v>0</v>
          </cell>
          <cell r="FE227">
            <v>0</v>
          </cell>
          <cell r="FF227">
            <v>0</v>
          </cell>
          <cell r="FG227">
            <v>0</v>
          </cell>
          <cell r="FH227">
            <v>0</v>
          </cell>
          <cell r="FI227">
            <v>0</v>
          </cell>
        </row>
        <row r="228">
          <cell r="V228" t="str">
            <v>PROJECTED RTM</v>
          </cell>
          <cell r="X228">
            <v>36092.220141999998</v>
          </cell>
          <cell r="Y228">
            <v>119</v>
          </cell>
          <cell r="Z228">
            <v>43.220141999999996</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v>
          </cell>
          <cell r="AT228">
            <v>0</v>
          </cell>
          <cell r="AU228">
            <v>0</v>
          </cell>
          <cell r="AV228">
            <v>0</v>
          </cell>
          <cell r="AW228">
            <v>0</v>
          </cell>
          <cell r="AX228">
            <v>0</v>
          </cell>
          <cell r="AY228">
            <v>0</v>
          </cell>
          <cell r="AZ228">
            <v>0</v>
          </cell>
          <cell r="BA228">
            <v>0</v>
          </cell>
          <cell r="BB228">
            <v>0</v>
          </cell>
          <cell r="BC228">
            <v>0</v>
          </cell>
          <cell r="BD228">
            <v>0</v>
          </cell>
          <cell r="BE228">
            <v>0</v>
          </cell>
          <cell r="BF228">
            <v>0</v>
          </cell>
          <cell r="BG228">
            <v>0</v>
          </cell>
          <cell r="BH228">
            <v>0</v>
          </cell>
          <cell r="BI228">
            <v>0</v>
          </cell>
          <cell r="BJ228">
            <v>0</v>
          </cell>
          <cell r="BK228">
            <v>0</v>
          </cell>
          <cell r="BL228">
            <v>0</v>
          </cell>
          <cell r="BM228">
            <v>0</v>
          </cell>
          <cell r="BN228">
            <v>0</v>
          </cell>
          <cell r="BO228">
            <v>0</v>
          </cell>
          <cell r="BP228">
            <v>0</v>
          </cell>
          <cell r="BQ228">
            <v>0</v>
          </cell>
          <cell r="BR228">
            <v>0</v>
          </cell>
          <cell r="BS228">
            <v>0</v>
          </cell>
          <cell r="BT228">
            <v>0</v>
          </cell>
          <cell r="BU228">
            <v>0</v>
          </cell>
          <cell r="BV228">
            <v>0</v>
          </cell>
          <cell r="BW228">
            <v>0</v>
          </cell>
          <cell r="BX228">
            <v>0</v>
          </cell>
          <cell r="BY228">
            <v>0</v>
          </cell>
          <cell r="BZ228">
            <v>0</v>
          </cell>
          <cell r="CA228">
            <v>0</v>
          </cell>
          <cell r="CB228">
            <v>0</v>
          </cell>
          <cell r="CC228">
            <v>0</v>
          </cell>
          <cell r="CD228">
            <v>0</v>
          </cell>
          <cell r="CE228">
            <v>0</v>
          </cell>
          <cell r="CF228">
            <v>0</v>
          </cell>
          <cell r="CG228">
            <v>0</v>
          </cell>
          <cell r="CH228">
            <v>0</v>
          </cell>
          <cell r="CI228">
            <v>0</v>
          </cell>
          <cell r="CJ228">
            <v>0</v>
          </cell>
          <cell r="CK228">
            <v>0</v>
          </cell>
          <cell r="CL228">
            <v>0</v>
          </cell>
          <cell r="CM228">
            <v>0</v>
          </cell>
          <cell r="CN228">
            <v>0</v>
          </cell>
          <cell r="CO228">
            <v>0</v>
          </cell>
          <cell r="CP228">
            <v>0</v>
          </cell>
          <cell r="CQ228">
            <v>0</v>
          </cell>
          <cell r="CR228">
            <v>0</v>
          </cell>
          <cell r="CS228">
            <v>0</v>
          </cell>
          <cell r="CT228">
            <v>0</v>
          </cell>
          <cell r="CU228">
            <v>0</v>
          </cell>
          <cell r="CV228">
            <v>0</v>
          </cell>
          <cell r="CW228">
            <v>0</v>
          </cell>
          <cell r="CX228">
            <v>0</v>
          </cell>
          <cell r="CY228">
            <v>0</v>
          </cell>
          <cell r="CZ228">
            <v>0</v>
          </cell>
          <cell r="DA228">
            <v>0</v>
          </cell>
          <cell r="DB228">
            <v>0</v>
          </cell>
          <cell r="DC228">
            <v>0</v>
          </cell>
          <cell r="DD228">
            <v>0</v>
          </cell>
          <cell r="DE228">
            <v>0</v>
          </cell>
          <cell r="DF228">
            <v>0</v>
          </cell>
          <cell r="DG228">
            <v>0</v>
          </cell>
          <cell r="DH228">
            <v>0</v>
          </cell>
          <cell r="DI228">
            <v>0</v>
          </cell>
          <cell r="DJ228">
            <v>0</v>
          </cell>
          <cell r="DK228">
            <v>0</v>
          </cell>
          <cell r="DL228">
            <v>0</v>
          </cell>
          <cell r="DM228">
            <v>0</v>
          </cell>
          <cell r="DN228">
            <v>0</v>
          </cell>
          <cell r="DO228">
            <v>0</v>
          </cell>
          <cell r="DP228">
            <v>0</v>
          </cell>
          <cell r="DQ228">
            <v>0</v>
          </cell>
          <cell r="DR228">
            <v>0</v>
          </cell>
          <cell r="DS228">
            <v>0</v>
          </cell>
          <cell r="DT228">
            <v>0</v>
          </cell>
          <cell r="DU228">
            <v>0</v>
          </cell>
          <cell r="DV228">
            <v>0</v>
          </cell>
          <cell r="DW228">
            <v>0</v>
          </cell>
          <cell r="DX228">
            <v>0</v>
          </cell>
          <cell r="DY228">
            <v>0</v>
          </cell>
          <cell r="DZ228">
            <v>0</v>
          </cell>
          <cell r="EA228">
            <v>0</v>
          </cell>
          <cell r="EB228">
            <v>0</v>
          </cell>
          <cell r="EC228">
            <v>0</v>
          </cell>
          <cell r="ED228">
            <v>0</v>
          </cell>
          <cell r="EE228">
            <v>0</v>
          </cell>
          <cell r="EF228">
            <v>0</v>
          </cell>
          <cell r="EG228">
            <v>0</v>
          </cell>
          <cell r="EH228">
            <v>0</v>
          </cell>
          <cell r="EI228">
            <v>0</v>
          </cell>
          <cell r="EJ228">
            <v>0</v>
          </cell>
          <cell r="EK228">
            <v>0</v>
          </cell>
          <cell r="EL228">
            <v>0</v>
          </cell>
          <cell r="EM228">
            <v>0</v>
          </cell>
          <cell r="EN228">
            <v>0</v>
          </cell>
          <cell r="EO228">
            <v>0</v>
          </cell>
          <cell r="EP228">
            <v>0</v>
          </cell>
          <cell r="EQ228">
            <v>0</v>
          </cell>
          <cell r="ER228">
            <v>0</v>
          </cell>
          <cell r="ES228">
            <v>0</v>
          </cell>
          <cell r="ET228">
            <v>0</v>
          </cell>
          <cell r="EU228">
            <v>0</v>
          </cell>
          <cell r="EV228">
            <v>0</v>
          </cell>
        </row>
        <row r="229">
          <cell r="V229" t="str">
            <v>PROJECTED STREET</v>
          </cell>
          <cell r="X229">
            <v>36122.220141999998</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cell r="EF229">
            <v>0</v>
          </cell>
          <cell r="EG229">
            <v>0</v>
          </cell>
          <cell r="EH229">
            <v>0</v>
          </cell>
          <cell r="EI229">
            <v>0</v>
          </cell>
          <cell r="EJ229">
            <v>0</v>
          </cell>
          <cell r="EK229">
            <v>0</v>
          </cell>
          <cell r="EL229">
            <v>0</v>
          </cell>
          <cell r="EM229">
            <v>0</v>
          </cell>
          <cell r="EN229">
            <v>0</v>
          </cell>
          <cell r="EO229">
            <v>0</v>
          </cell>
          <cell r="EP229">
            <v>0</v>
          </cell>
          <cell r="EQ229">
            <v>0</v>
          </cell>
          <cell r="ER229">
            <v>0</v>
          </cell>
          <cell r="ES229">
            <v>0</v>
          </cell>
          <cell r="ET229">
            <v>0</v>
          </cell>
          <cell r="EU229">
            <v>0</v>
          </cell>
          <cell r="EV229">
            <v>0</v>
          </cell>
        </row>
        <row r="230">
          <cell r="V230" t="str">
            <v>+ or - Scheduled Date</v>
          </cell>
          <cell r="X230">
            <v>-22.220141999998305</v>
          </cell>
        </row>
        <row r="231">
          <cell r="N231" t="str">
            <v>ENGINEERING</v>
          </cell>
          <cell r="R231" t="str">
            <v>LEARNING QUEST II</v>
          </cell>
          <cell r="V231" t="str">
            <v>START DATE</v>
          </cell>
          <cell r="W231" t="str">
            <v>END     DATE</v>
          </cell>
          <cell r="X231">
            <v>7000</v>
          </cell>
          <cell r="Y231" t="str">
            <v>WK Count</v>
          </cell>
          <cell r="Z231" t="str">
            <v>Total Days</v>
          </cell>
        </row>
        <row r="232">
          <cell r="N232" t="str">
            <v>ENGINEERING</v>
          </cell>
          <cell r="R232" t="str">
            <v>LEARNING QUEST II</v>
          </cell>
          <cell r="T232" t="str">
            <v>ANIMATION PRODUCTION</v>
          </cell>
          <cell r="V232" t="str">
            <v>START DATE</v>
          </cell>
          <cell r="W232" t="str">
            <v>END     DATE</v>
          </cell>
          <cell r="X232">
            <v>7000</v>
          </cell>
          <cell r="Y232" t="str">
            <v>WK Count</v>
          </cell>
          <cell r="Z232" t="str">
            <v>Total Days</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35905</v>
          </cell>
          <cell r="BZ232">
            <v>35912</v>
          </cell>
          <cell r="CA232">
            <v>35919</v>
          </cell>
          <cell r="CB232">
            <v>35926</v>
          </cell>
          <cell r="CC232">
            <v>35933</v>
          </cell>
          <cell r="CD232">
            <v>35940</v>
          </cell>
          <cell r="CE232">
            <v>35947</v>
          </cell>
          <cell r="CF232">
            <v>35954</v>
          </cell>
          <cell r="CG232">
            <v>35961</v>
          </cell>
          <cell r="CH232">
            <v>35968</v>
          </cell>
          <cell r="CI232">
            <v>35975</v>
          </cell>
          <cell r="CJ232">
            <v>35982</v>
          </cell>
          <cell r="CK232">
            <v>35989</v>
          </cell>
          <cell r="CL232">
            <v>35996</v>
          </cell>
          <cell r="CM232">
            <v>36003</v>
          </cell>
          <cell r="CN232">
            <v>36010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cell r="EF232">
            <v>0</v>
          </cell>
          <cell r="EG232">
            <v>0</v>
          </cell>
          <cell r="EH232">
            <v>0</v>
          </cell>
          <cell r="EI232">
            <v>0</v>
          </cell>
          <cell r="EJ232">
            <v>0</v>
          </cell>
          <cell r="EK232">
            <v>0</v>
          </cell>
          <cell r="EL232">
            <v>0</v>
          </cell>
          <cell r="EM232">
            <v>0</v>
          </cell>
          <cell r="EN232">
            <v>0</v>
          </cell>
          <cell r="EO232">
            <v>0</v>
          </cell>
          <cell r="EP232">
            <v>0</v>
          </cell>
          <cell r="EQ232">
            <v>0</v>
          </cell>
          <cell r="ER232">
            <v>0</v>
          </cell>
          <cell r="ES232">
            <v>0</v>
          </cell>
          <cell r="ET232">
            <v>0</v>
          </cell>
          <cell r="EU232">
            <v>0</v>
          </cell>
          <cell r="EV232">
            <v>0</v>
          </cell>
        </row>
        <row r="233">
          <cell r="A233" t="str">
            <v>PREP</v>
          </cell>
          <cell r="F233" t="str">
            <v>ANIMATION</v>
          </cell>
          <cell r="I233" t="str">
            <v>INK &amp; PAINT</v>
          </cell>
          <cell r="L233" t="str">
            <v>ALPHA</v>
          </cell>
          <cell r="N233" t="str">
            <v>BETA</v>
          </cell>
          <cell r="P233" t="str">
            <v>RTM</v>
          </cell>
          <cell r="R233" t="str">
            <v>STREET</v>
          </cell>
          <cell r="T233" t="str">
            <v>ANIMATION PRODUCTION</v>
          </cell>
          <cell r="V233">
            <v>35905</v>
          </cell>
          <cell r="W233">
            <v>36017</v>
          </cell>
          <cell r="X233">
            <v>500</v>
          </cell>
          <cell r="Y233">
            <v>16</v>
          </cell>
          <cell r="Z233">
            <v>112</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0</v>
          </cell>
          <cell r="BH233">
            <v>0</v>
          </cell>
          <cell r="BI233">
            <v>0</v>
          </cell>
          <cell r="BJ233">
            <v>0</v>
          </cell>
          <cell r="BK233">
            <v>0</v>
          </cell>
          <cell r="BL233">
            <v>0</v>
          </cell>
          <cell r="BM233">
            <v>0</v>
          </cell>
          <cell r="BN233">
            <v>0</v>
          </cell>
          <cell r="BO233">
            <v>0</v>
          </cell>
          <cell r="BP233">
            <v>0</v>
          </cell>
          <cell r="BQ233">
            <v>0</v>
          </cell>
          <cell r="BR233">
            <v>0</v>
          </cell>
          <cell r="BS233">
            <v>0</v>
          </cell>
          <cell r="BT233">
            <v>0</v>
          </cell>
          <cell r="BU233">
            <v>0</v>
          </cell>
          <cell r="BV233">
            <v>0</v>
          </cell>
          <cell r="BW233">
            <v>0</v>
          </cell>
          <cell r="BX233">
            <v>0</v>
          </cell>
          <cell r="BY233">
            <v>35905</v>
          </cell>
          <cell r="BZ233">
            <v>35912</v>
          </cell>
          <cell r="CA233">
            <v>35919</v>
          </cell>
          <cell r="CB233">
            <v>35926</v>
          </cell>
          <cell r="CC233">
            <v>35933</v>
          </cell>
          <cell r="CD233">
            <v>35940</v>
          </cell>
          <cell r="CE233">
            <v>35947</v>
          </cell>
          <cell r="CF233">
            <v>35954</v>
          </cell>
          <cell r="CG233">
            <v>35961</v>
          </cell>
          <cell r="CH233">
            <v>35968</v>
          </cell>
          <cell r="CI233">
            <v>35975</v>
          </cell>
          <cell r="CJ233">
            <v>35982</v>
          </cell>
          <cell r="CK233">
            <v>35989</v>
          </cell>
          <cell r="CL233">
            <v>35996</v>
          </cell>
          <cell r="CM233">
            <v>36003</v>
          </cell>
          <cell r="CN233">
            <v>36010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cell r="EF233">
            <v>0</v>
          </cell>
          <cell r="EG233">
            <v>0</v>
          </cell>
          <cell r="EH233">
            <v>0</v>
          </cell>
          <cell r="EI233">
            <v>0</v>
          </cell>
          <cell r="EJ233">
            <v>0</v>
          </cell>
          <cell r="EK233">
            <v>0</v>
          </cell>
          <cell r="EL233">
            <v>0</v>
          </cell>
          <cell r="EM233">
            <v>0</v>
          </cell>
          <cell r="EN233">
            <v>0</v>
          </cell>
          <cell r="EO233">
            <v>0</v>
          </cell>
          <cell r="EP233">
            <v>0</v>
          </cell>
          <cell r="EQ233">
            <v>0</v>
          </cell>
          <cell r="ER233">
            <v>0</v>
          </cell>
          <cell r="ES233">
            <v>0</v>
          </cell>
          <cell r="ET233">
            <v>0</v>
          </cell>
          <cell r="EU233">
            <v>0</v>
          </cell>
          <cell r="EV233">
            <v>0</v>
          </cell>
        </row>
        <row r="234">
          <cell r="A234" t="str">
            <v>PREP</v>
          </cell>
          <cell r="B234" t="str">
            <v>Days</v>
          </cell>
          <cell r="F234" t="str">
            <v>ANIMATION</v>
          </cell>
          <cell r="G234" t="str">
            <v>Days</v>
          </cell>
          <cell r="H234" t="str">
            <v>Frames</v>
          </cell>
          <cell r="I234" t="str">
            <v>INK &amp; PAINT</v>
          </cell>
          <cell r="J234" t="str">
            <v>Days</v>
          </cell>
          <cell r="L234" t="str">
            <v>ALPHA</v>
          </cell>
          <cell r="N234" t="str">
            <v>BETA</v>
          </cell>
          <cell r="P234" t="str">
            <v>RTM</v>
          </cell>
          <cell r="R234" t="str">
            <v>STREET</v>
          </cell>
          <cell r="T234" t="str">
            <v>Prep Projection</v>
          </cell>
          <cell r="V234">
            <v>35905</v>
          </cell>
          <cell r="W234">
            <v>36017</v>
          </cell>
          <cell r="X234">
            <v>500</v>
          </cell>
          <cell r="Y234">
            <v>16</v>
          </cell>
          <cell r="Z234">
            <v>112</v>
          </cell>
          <cell r="AA234">
            <v>0</v>
          </cell>
          <cell r="AB234">
            <v>0</v>
          </cell>
          <cell r="AC234">
            <v>0</v>
          </cell>
          <cell r="AD234">
            <v>0</v>
          </cell>
          <cell r="AE234">
            <v>0</v>
          </cell>
          <cell r="AF234">
            <v>0</v>
          </cell>
          <cell r="AG234">
            <v>0</v>
          </cell>
          <cell r="AH234">
            <v>0</v>
          </cell>
          <cell r="AI234">
            <v>0</v>
          </cell>
          <cell r="AJ234">
            <v>0</v>
          </cell>
          <cell r="AK234">
            <v>0</v>
          </cell>
          <cell r="AL234">
            <v>0</v>
          </cell>
          <cell r="AM234">
            <v>0</v>
          </cell>
          <cell r="AN234">
            <v>0</v>
          </cell>
          <cell r="AO234">
            <v>0</v>
          </cell>
          <cell r="AP234">
            <v>0</v>
          </cell>
          <cell r="AQ234">
            <v>0</v>
          </cell>
          <cell r="AR234">
            <v>0</v>
          </cell>
          <cell r="AS234">
            <v>0</v>
          </cell>
          <cell r="AT234">
            <v>0</v>
          </cell>
          <cell r="AU234">
            <v>0</v>
          </cell>
          <cell r="AV234">
            <v>0</v>
          </cell>
          <cell r="AW234">
            <v>0</v>
          </cell>
          <cell r="AX234">
            <v>0</v>
          </cell>
          <cell r="AY234">
            <v>0</v>
          </cell>
          <cell r="AZ234">
            <v>0</v>
          </cell>
          <cell r="BA234">
            <v>0</v>
          </cell>
          <cell r="BB234">
            <v>0</v>
          </cell>
          <cell r="BC234">
            <v>0</v>
          </cell>
          <cell r="BD234">
            <v>0</v>
          </cell>
          <cell r="BE234">
            <v>0</v>
          </cell>
          <cell r="BF234">
            <v>0</v>
          </cell>
          <cell r="BG234">
            <v>0</v>
          </cell>
          <cell r="BH234">
            <v>0</v>
          </cell>
          <cell r="BI234">
            <v>0</v>
          </cell>
          <cell r="BJ234">
            <v>0</v>
          </cell>
          <cell r="BK234">
            <v>0</v>
          </cell>
          <cell r="BL234">
            <v>0</v>
          </cell>
          <cell r="BM234">
            <v>0</v>
          </cell>
          <cell r="BN234">
            <v>0</v>
          </cell>
          <cell r="BO234">
            <v>0</v>
          </cell>
          <cell r="BP234">
            <v>0</v>
          </cell>
          <cell r="BQ234">
            <v>0</v>
          </cell>
          <cell r="BR234">
            <v>0</v>
          </cell>
          <cell r="BS234">
            <v>0</v>
          </cell>
          <cell r="BT234">
            <v>0</v>
          </cell>
          <cell r="BU234">
            <v>0</v>
          </cell>
          <cell r="BV234">
            <v>0</v>
          </cell>
          <cell r="BW234">
            <v>0</v>
          </cell>
          <cell r="BX234">
            <v>0</v>
          </cell>
          <cell r="BY234">
            <v>125</v>
          </cell>
          <cell r="BZ234">
            <v>250</v>
          </cell>
          <cell r="CA234">
            <v>375</v>
          </cell>
          <cell r="CB234">
            <v>500</v>
          </cell>
          <cell r="CC234">
            <v>500</v>
          </cell>
          <cell r="CD234">
            <v>500</v>
          </cell>
          <cell r="CE234">
            <v>500</v>
          </cell>
          <cell r="CF234">
            <v>500</v>
          </cell>
          <cell r="CG234">
            <v>500</v>
          </cell>
          <cell r="CH234">
            <v>500</v>
          </cell>
          <cell r="CI234">
            <v>500</v>
          </cell>
          <cell r="CJ234">
            <v>500</v>
          </cell>
          <cell r="CK234">
            <v>500</v>
          </cell>
          <cell r="CL234">
            <v>500</v>
          </cell>
          <cell r="CM234">
            <v>500</v>
          </cell>
          <cell r="CN234">
            <v>500</v>
          </cell>
          <cell r="CO234">
            <v>0</v>
          </cell>
          <cell r="CP234">
            <v>0</v>
          </cell>
          <cell r="CQ234">
            <v>0</v>
          </cell>
          <cell r="CR234">
            <v>0</v>
          </cell>
          <cell r="CS234">
            <v>0</v>
          </cell>
          <cell r="CT234">
            <v>0</v>
          </cell>
          <cell r="CU234">
            <v>0</v>
          </cell>
          <cell r="CV234">
            <v>0</v>
          </cell>
          <cell r="CW234">
            <v>0</v>
          </cell>
          <cell r="CX234">
            <v>0</v>
          </cell>
          <cell r="CY234">
            <v>0</v>
          </cell>
          <cell r="CZ234">
            <v>0</v>
          </cell>
          <cell r="DA234">
            <v>0</v>
          </cell>
          <cell r="DB234">
            <v>0</v>
          </cell>
          <cell r="DC234">
            <v>0</v>
          </cell>
          <cell r="DD234">
            <v>0</v>
          </cell>
          <cell r="DE234">
            <v>0</v>
          </cell>
          <cell r="DF234">
            <v>0</v>
          </cell>
          <cell r="DG234">
            <v>0</v>
          </cell>
          <cell r="DH234">
            <v>0</v>
          </cell>
          <cell r="DI234">
            <v>0</v>
          </cell>
          <cell r="DJ234">
            <v>0</v>
          </cell>
          <cell r="DK234">
            <v>0</v>
          </cell>
          <cell r="DL234">
            <v>0</v>
          </cell>
          <cell r="DM234">
            <v>0</v>
          </cell>
          <cell r="DN234">
            <v>0</v>
          </cell>
          <cell r="DO234">
            <v>0</v>
          </cell>
          <cell r="DP234">
            <v>0</v>
          </cell>
          <cell r="DQ234">
            <v>0</v>
          </cell>
          <cell r="DR234">
            <v>0</v>
          </cell>
          <cell r="DS234">
            <v>0</v>
          </cell>
          <cell r="DT234">
            <v>0</v>
          </cell>
          <cell r="DU234">
            <v>0</v>
          </cell>
          <cell r="DV234">
            <v>0</v>
          </cell>
          <cell r="DW234">
            <v>0</v>
          </cell>
          <cell r="DX234">
            <v>0</v>
          </cell>
          <cell r="DY234">
            <v>0</v>
          </cell>
          <cell r="DZ234">
            <v>0</v>
          </cell>
          <cell r="EA234">
            <v>0</v>
          </cell>
          <cell r="EB234">
            <v>0</v>
          </cell>
          <cell r="EC234">
            <v>0</v>
          </cell>
          <cell r="ED234">
            <v>0</v>
          </cell>
          <cell r="EE234">
            <v>0</v>
          </cell>
          <cell r="EF234">
            <v>0</v>
          </cell>
          <cell r="EG234">
            <v>0</v>
          </cell>
          <cell r="EH234">
            <v>0</v>
          </cell>
          <cell r="EI234">
            <v>0</v>
          </cell>
          <cell r="EJ234">
            <v>0</v>
          </cell>
          <cell r="EK234">
            <v>0</v>
          </cell>
          <cell r="EL234">
            <v>0</v>
          </cell>
          <cell r="EM234">
            <v>0</v>
          </cell>
          <cell r="EN234">
            <v>0</v>
          </cell>
          <cell r="EO234">
            <v>0</v>
          </cell>
          <cell r="EP234">
            <v>0</v>
          </cell>
          <cell r="EQ234">
            <v>0</v>
          </cell>
          <cell r="ER234">
            <v>0</v>
          </cell>
          <cell r="ES234">
            <v>0</v>
          </cell>
          <cell r="ET234">
            <v>0</v>
          </cell>
          <cell r="EU234">
            <v>0</v>
          </cell>
          <cell r="EV234">
            <v>0</v>
          </cell>
        </row>
        <row r="235">
          <cell r="A235" t="str">
            <v>Wks</v>
          </cell>
          <cell r="B235" t="str">
            <v>Days</v>
          </cell>
          <cell r="F235" t="str">
            <v>Wks</v>
          </cell>
          <cell r="G235" t="str">
            <v>Days</v>
          </cell>
          <cell r="H235" t="str">
            <v>Frames</v>
          </cell>
          <cell r="I235" t="str">
            <v>Wks</v>
          </cell>
          <cell r="J235" t="str">
            <v>Days</v>
          </cell>
          <cell r="K235">
            <v>21</v>
          </cell>
          <cell r="M235">
            <v>29</v>
          </cell>
          <cell r="O235">
            <v>29</v>
          </cell>
          <cell r="Q235">
            <v>29</v>
          </cell>
          <cell r="R235">
            <v>36312</v>
          </cell>
          <cell r="T235" t="str">
            <v>Animation Projection</v>
          </cell>
          <cell r="V235">
            <v>35933</v>
          </cell>
          <cell r="W235">
            <v>36061</v>
          </cell>
          <cell r="X235">
            <v>500</v>
          </cell>
          <cell r="Y235">
            <v>19</v>
          </cell>
          <cell r="Z235">
            <v>128</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125</v>
          </cell>
          <cell r="CG235">
            <v>250</v>
          </cell>
          <cell r="CH235">
            <v>375</v>
          </cell>
          <cell r="CI235">
            <v>500</v>
          </cell>
          <cell r="CJ235">
            <v>500</v>
          </cell>
          <cell r="CK235">
            <v>500</v>
          </cell>
          <cell r="CL235">
            <v>500</v>
          </cell>
          <cell r="CM235">
            <v>500</v>
          </cell>
          <cell r="CN235">
            <v>500</v>
          </cell>
          <cell r="CO235">
            <v>500</v>
          </cell>
          <cell r="CP235">
            <v>500</v>
          </cell>
          <cell r="CQ235">
            <v>500</v>
          </cell>
          <cell r="CR235">
            <v>500</v>
          </cell>
          <cell r="CS235">
            <v>500</v>
          </cell>
          <cell r="CT235">
            <v>500</v>
          </cell>
          <cell r="CU235">
            <v>500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cell r="EF235">
            <v>0</v>
          </cell>
          <cell r="EG235">
            <v>0</v>
          </cell>
          <cell r="EH235">
            <v>0</v>
          </cell>
          <cell r="EI235">
            <v>0</v>
          </cell>
          <cell r="EJ235">
            <v>0</v>
          </cell>
          <cell r="EK235">
            <v>0</v>
          </cell>
          <cell r="EL235">
            <v>0</v>
          </cell>
          <cell r="EM235">
            <v>0</v>
          </cell>
          <cell r="EN235">
            <v>0</v>
          </cell>
          <cell r="EO235">
            <v>0</v>
          </cell>
          <cell r="EP235">
            <v>0</v>
          </cell>
          <cell r="EQ235">
            <v>0</v>
          </cell>
          <cell r="ER235">
            <v>0</v>
          </cell>
          <cell r="ES235">
            <v>0</v>
          </cell>
          <cell r="ET235">
            <v>0</v>
          </cell>
          <cell r="EU235">
            <v>0</v>
          </cell>
          <cell r="EV235">
            <v>0</v>
          </cell>
        </row>
        <row r="236">
          <cell r="A236">
            <v>14</v>
          </cell>
          <cell r="B236">
            <v>112</v>
          </cell>
          <cell r="F236">
            <v>14</v>
          </cell>
          <cell r="G236">
            <v>128</v>
          </cell>
          <cell r="H236">
            <v>7000</v>
          </cell>
          <cell r="I236">
            <v>14</v>
          </cell>
          <cell r="J236">
            <v>112</v>
          </cell>
          <cell r="K236">
            <v>21</v>
          </cell>
          <cell r="M236">
            <v>29</v>
          </cell>
          <cell r="O236">
            <v>29</v>
          </cell>
          <cell r="Q236">
            <v>29</v>
          </cell>
          <cell r="R236">
            <v>36312</v>
          </cell>
          <cell r="T236" t="str">
            <v>Ink &amp; Paint Projection</v>
          </cell>
          <cell r="V236">
            <v>35963</v>
          </cell>
          <cell r="W236">
            <v>36075</v>
          </cell>
          <cell r="X236">
            <v>500</v>
          </cell>
          <cell r="Y236">
            <v>16</v>
          </cell>
          <cell r="Z236">
            <v>112</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0</v>
          </cell>
          <cell r="BA236">
            <v>0</v>
          </cell>
          <cell r="BB236">
            <v>0</v>
          </cell>
          <cell r="BC236">
            <v>0</v>
          </cell>
          <cell r="BD236">
            <v>0</v>
          </cell>
          <cell r="BE236">
            <v>0</v>
          </cell>
          <cell r="BF236">
            <v>0</v>
          </cell>
          <cell r="BG236">
            <v>0</v>
          </cell>
          <cell r="BH236">
            <v>0</v>
          </cell>
          <cell r="BI236">
            <v>0</v>
          </cell>
          <cell r="BJ236">
            <v>0</v>
          </cell>
          <cell r="BK236">
            <v>0</v>
          </cell>
          <cell r="BL236">
            <v>0</v>
          </cell>
          <cell r="BM236">
            <v>0</v>
          </cell>
          <cell r="BN236">
            <v>0</v>
          </cell>
          <cell r="BO236">
            <v>0</v>
          </cell>
          <cell r="BP236">
            <v>0</v>
          </cell>
          <cell r="BQ236">
            <v>0</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125</v>
          </cell>
          <cell r="CI236">
            <v>250</v>
          </cell>
          <cell r="CJ236">
            <v>375</v>
          </cell>
          <cell r="CK236">
            <v>500</v>
          </cell>
          <cell r="CL236">
            <v>500</v>
          </cell>
          <cell r="CM236">
            <v>500</v>
          </cell>
          <cell r="CN236">
            <v>500</v>
          </cell>
          <cell r="CO236">
            <v>500</v>
          </cell>
          <cell r="CP236">
            <v>500</v>
          </cell>
          <cell r="CQ236">
            <v>500</v>
          </cell>
          <cell r="CR236">
            <v>500</v>
          </cell>
          <cell r="CS236">
            <v>500</v>
          </cell>
          <cell r="CT236">
            <v>500</v>
          </cell>
          <cell r="CU236">
            <v>500</v>
          </cell>
          <cell r="CV236">
            <v>500</v>
          </cell>
          <cell r="CW236">
            <v>500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cell r="EF236">
            <v>0</v>
          </cell>
          <cell r="EG236">
            <v>0</v>
          </cell>
          <cell r="EH236">
            <v>0</v>
          </cell>
          <cell r="EI236">
            <v>0</v>
          </cell>
          <cell r="EJ236">
            <v>0</v>
          </cell>
          <cell r="EK236">
            <v>0</v>
          </cell>
          <cell r="EL236">
            <v>0</v>
          </cell>
          <cell r="EM236">
            <v>0</v>
          </cell>
          <cell r="EN236">
            <v>0</v>
          </cell>
          <cell r="EO236">
            <v>0</v>
          </cell>
          <cell r="EP236">
            <v>0</v>
          </cell>
          <cell r="EQ236">
            <v>0</v>
          </cell>
          <cell r="ER236">
            <v>0</v>
          </cell>
          <cell r="ES236">
            <v>0</v>
          </cell>
          <cell r="ET236">
            <v>0</v>
          </cell>
          <cell r="EU236">
            <v>0</v>
          </cell>
          <cell r="EV236">
            <v>0</v>
          </cell>
        </row>
        <row r="238">
          <cell r="T238" t="str">
            <v>BUDGET FORECAST</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35905</v>
          </cell>
          <cell r="BZ238">
            <v>35912</v>
          </cell>
          <cell r="CA238">
            <v>35919</v>
          </cell>
          <cell r="CB238">
            <v>35926</v>
          </cell>
          <cell r="CC238">
            <v>35933</v>
          </cell>
          <cell r="CD238">
            <v>35940</v>
          </cell>
          <cell r="CE238">
            <v>35947</v>
          </cell>
          <cell r="CF238">
            <v>35954</v>
          </cell>
          <cell r="CG238">
            <v>35961</v>
          </cell>
          <cell r="CH238">
            <v>35968</v>
          </cell>
          <cell r="CI238">
            <v>35975</v>
          </cell>
          <cell r="CJ238">
            <v>35982</v>
          </cell>
          <cell r="CK238">
            <v>35989</v>
          </cell>
          <cell r="CL238">
            <v>35996</v>
          </cell>
          <cell r="CM238">
            <v>36003</v>
          </cell>
          <cell r="CN238">
            <v>36010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cell r="EF238">
            <v>0</v>
          </cell>
          <cell r="EG238">
            <v>0</v>
          </cell>
          <cell r="EH238">
            <v>0</v>
          </cell>
          <cell r="EI238">
            <v>0</v>
          </cell>
          <cell r="EJ238">
            <v>0</v>
          </cell>
          <cell r="EK238">
            <v>0</v>
          </cell>
          <cell r="EL238">
            <v>0</v>
          </cell>
          <cell r="EM238">
            <v>0</v>
          </cell>
          <cell r="EN238">
            <v>0</v>
          </cell>
          <cell r="EO238">
            <v>0</v>
          </cell>
          <cell r="EP238">
            <v>0</v>
          </cell>
          <cell r="EQ238">
            <v>0</v>
          </cell>
          <cell r="ER238">
            <v>0</v>
          </cell>
          <cell r="ES238">
            <v>0</v>
          </cell>
          <cell r="ET238">
            <v>0</v>
          </cell>
          <cell r="EU238">
            <v>0</v>
          </cell>
          <cell r="EV238">
            <v>0</v>
          </cell>
          <cell r="EW238">
            <v>0</v>
          </cell>
          <cell r="EX238">
            <v>0</v>
          </cell>
          <cell r="EY238">
            <v>0</v>
          </cell>
          <cell r="EZ238">
            <v>0</v>
          </cell>
          <cell r="FA238">
            <v>0</v>
          </cell>
          <cell r="FB238">
            <v>0</v>
          </cell>
          <cell r="FC238">
            <v>0</v>
          </cell>
          <cell r="FD238">
            <v>0</v>
          </cell>
          <cell r="FE238">
            <v>0</v>
          </cell>
          <cell r="FF238">
            <v>0</v>
          </cell>
          <cell r="FG238">
            <v>0</v>
          </cell>
          <cell r="FH238">
            <v>0</v>
          </cell>
          <cell r="FI238">
            <v>0</v>
          </cell>
        </row>
        <row r="239">
          <cell r="T239" t="str">
            <v>BUDGET FORECAST</v>
          </cell>
          <cell r="V239" t="str">
            <v>PRE PROD</v>
          </cell>
          <cell r="W239">
            <v>30</v>
          </cell>
          <cell r="X239">
            <v>217500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0</v>
          </cell>
          <cell r="BF239">
            <v>0</v>
          </cell>
          <cell r="BG239">
            <v>0</v>
          </cell>
          <cell r="BH239">
            <v>0</v>
          </cell>
          <cell r="BI239">
            <v>0</v>
          </cell>
          <cell r="BJ239">
            <v>0</v>
          </cell>
          <cell r="BK239">
            <v>0</v>
          </cell>
          <cell r="BL239">
            <v>0</v>
          </cell>
          <cell r="BM239">
            <v>0</v>
          </cell>
          <cell r="BN239">
            <v>0</v>
          </cell>
          <cell r="BO239">
            <v>0</v>
          </cell>
          <cell r="BP239">
            <v>0</v>
          </cell>
          <cell r="BQ239">
            <v>0</v>
          </cell>
          <cell r="BR239">
            <v>0</v>
          </cell>
          <cell r="BS239">
            <v>0</v>
          </cell>
          <cell r="BT239">
            <v>0</v>
          </cell>
          <cell r="BU239">
            <v>0</v>
          </cell>
          <cell r="BV239">
            <v>0</v>
          </cell>
          <cell r="BW239">
            <v>0</v>
          </cell>
          <cell r="BX239">
            <v>0</v>
          </cell>
          <cell r="BY239">
            <v>35905</v>
          </cell>
          <cell r="BZ239">
            <v>35912</v>
          </cell>
          <cell r="CA239">
            <v>35919</v>
          </cell>
          <cell r="CB239">
            <v>35926</v>
          </cell>
          <cell r="CC239">
            <v>35933</v>
          </cell>
          <cell r="CD239">
            <v>35940</v>
          </cell>
          <cell r="CE239">
            <v>35947</v>
          </cell>
          <cell r="CF239">
            <v>35954</v>
          </cell>
          <cell r="CG239">
            <v>35961</v>
          </cell>
          <cell r="CH239">
            <v>35968</v>
          </cell>
          <cell r="CI239">
            <v>35975</v>
          </cell>
          <cell r="CJ239">
            <v>35982</v>
          </cell>
          <cell r="CK239">
            <v>35989</v>
          </cell>
          <cell r="CL239">
            <v>35996</v>
          </cell>
          <cell r="CM239">
            <v>36003</v>
          </cell>
          <cell r="CN239">
            <v>36010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cell r="EF239">
            <v>0</v>
          </cell>
          <cell r="EG239">
            <v>0</v>
          </cell>
          <cell r="EH239">
            <v>0</v>
          </cell>
          <cell r="EI239">
            <v>0</v>
          </cell>
          <cell r="EJ239">
            <v>0</v>
          </cell>
          <cell r="EK239">
            <v>0</v>
          </cell>
          <cell r="EL239">
            <v>0</v>
          </cell>
          <cell r="EM239">
            <v>0</v>
          </cell>
          <cell r="EN239">
            <v>0</v>
          </cell>
          <cell r="EO239">
            <v>0</v>
          </cell>
          <cell r="EP239">
            <v>0</v>
          </cell>
          <cell r="EQ239">
            <v>0</v>
          </cell>
          <cell r="ER239">
            <v>0</v>
          </cell>
          <cell r="ES239">
            <v>0</v>
          </cell>
          <cell r="ET239">
            <v>0</v>
          </cell>
          <cell r="EU239">
            <v>0</v>
          </cell>
          <cell r="EV239">
            <v>0</v>
          </cell>
          <cell r="EW239">
            <v>0</v>
          </cell>
          <cell r="EX239">
            <v>0</v>
          </cell>
          <cell r="EY239">
            <v>0</v>
          </cell>
          <cell r="EZ239">
            <v>0</v>
          </cell>
          <cell r="FA239">
            <v>0</v>
          </cell>
          <cell r="FB239">
            <v>0</v>
          </cell>
          <cell r="FC239">
            <v>0</v>
          </cell>
          <cell r="FD239">
            <v>0</v>
          </cell>
          <cell r="FE239">
            <v>0</v>
          </cell>
          <cell r="FF239">
            <v>0</v>
          </cell>
          <cell r="FG239">
            <v>0</v>
          </cell>
          <cell r="FH239">
            <v>0</v>
          </cell>
          <cell r="FI239">
            <v>0</v>
          </cell>
        </row>
        <row r="240">
          <cell r="V240" t="str">
            <v>PRE PROD</v>
          </cell>
          <cell r="W240">
            <v>30</v>
          </cell>
          <cell r="X240">
            <v>217500</v>
          </cell>
          <cell r="AA240">
            <v>0</v>
          </cell>
          <cell r="AB240">
            <v>0</v>
          </cell>
          <cell r="AC240">
            <v>0</v>
          </cell>
          <cell r="AD240">
            <v>0</v>
          </cell>
          <cell r="AE240">
            <v>0</v>
          </cell>
          <cell r="AF240">
            <v>0</v>
          </cell>
          <cell r="AG240">
            <v>0</v>
          </cell>
          <cell r="AH240">
            <v>0</v>
          </cell>
          <cell r="AI240">
            <v>0</v>
          </cell>
          <cell r="AJ240">
            <v>0</v>
          </cell>
          <cell r="AK240">
            <v>0</v>
          </cell>
          <cell r="AL240">
            <v>0</v>
          </cell>
          <cell r="AM240">
            <v>0</v>
          </cell>
          <cell r="AN240">
            <v>0</v>
          </cell>
          <cell r="AO240">
            <v>0</v>
          </cell>
          <cell r="AP240">
            <v>0</v>
          </cell>
          <cell r="AQ240">
            <v>0</v>
          </cell>
          <cell r="AR240">
            <v>0</v>
          </cell>
          <cell r="AS240">
            <v>0</v>
          </cell>
          <cell r="AT240">
            <v>0</v>
          </cell>
          <cell r="AU240">
            <v>0</v>
          </cell>
          <cell r="AV240">
            <v>0</v>
          </cell>
          <cell r="AW240">
            <v>0</v>
          </cell>
          <cell r="AX240">
            <v>0</v>
          </cell>
          <cell r="AY240">
            <v>0</v>
          </cell>
          <cell r="AZ240">
            <v>0</v>
          </cell>
          <cell r="BA240">
            <v>0</v>
          </cell>
          <cell r="BB240">
            <v>0</v>
          </cell>
          <cell r="BC240">
            <v>0</v>
          </cell>
          <cell r="BD240">
            <v>0</v>
          </cell>
          <cell r="BE240">
            <v>0</v>
          </cell>
          <cell r="BF240">
            <v>0</v>
          </cell>
          <cell r="BG240">
            <v>0</v>
          </cell>
          <cell r="BH240">
            <v>0</v>
          </cell>
          <cell r="BI240">
            <v>0</v>
          </cell>
          <cell r="BJ240">
            <v>0</v>
          </cell>
          <cell r="BK240">
            <v>0</v>
          </cell>
          <cell r="BL240">
            <v>0</v>
          </cell>
          <cell r="BM240">
            <v>0</v>
          </cell>
          <cell r="BN240">
            <v>0</v>
          </cell>
          <cell r="BO240">
            <v>0</v>
          </cell>
          <cell r="BP240">
            <v>0</v>
          </cell>
          <cell r="BQ240">
            <v>0</v>
          </cell>
          <cell r="BR240">
            <v>0</v>
          </cell>
          <cell r="BS240">
            <v>0</v>
          </cell>
          <cell r="BT240">
            <v>0</v>
          </cell>
          <cell r="BU240">
            <v>0</v>
          </cell>
          <cell r="BV240">
            <v>0</v>
          </cell>
          <cell r="BW240">
            <v>0</v>
          </cell>
          <cell r="BX240">
            <v>0</v>
          </cell>
          <cell r="BY240">
            <v>3750</v>
          </cell>
          <cell r="BZ240">
            <v>7500</v>
          </cell>
          <cell r="CA240">
            <v>11250</v>
          </cell>
          <cell r="CB240">
            <v>15000</v>
          </cell>
          <cell r="CC240">
            <v>15000</v>
          </cell>
          <cell r="CD240">
            <v>15000</v>
          </cell>
          <cell r="CE240">
            <v>15000</v>
          </cell>
          <cell r="CF240">
            <v>15000</v>
          </cell>
          <cell r="CG240">
            <v>15000</v>
          </cell>
          <cell r="CH240">
            <v>15000</v>
          </cell>
          <cell r="CI240">
            <v>15000</v>
          </cell>
          <cell r="CJ240">
            <v>15000</v>
          </cell>
          <cell r="CK240">
            <v>15000</v>
          </cell>
          <cell r="CL240">
            <v>15000</v>
          </cell>
          <cell r="CM240">
            <v>15000</v>
          </cell>
          <cell r="CN240">
            <v>15000</v>
          </cell>
          <cell r="CO240">
            <v>0</v>
          </cell>
          <cell r="CP240">
            <v>0</v>
          </cell>
          <cell r="CQ240">
            <v>0</v>
          </cell>
          <cell r="CR240">
            <v>0</v>
          </cell>
          <cell r="CS240">
            <v>0</v>
          </cell>
          <cell r="CT240">
            <v>0</v>
          </cell>
          <cell r="CU240">
            <v>0</v>
          </cell>
          <cell r="CV240">
            <v>0</v>
          </cell>
          <cell r="CW240">
            <v>0</v>
          </cell>
          <cell r="CX240">
            <v>0</v>
          </cell>
          <cell r="CY240">
            <v>0</v>
          </cell>
          <cell r="CZ240">
            <v>0</v>
          </cell>
          <cell r="DA240">
            <v>0</v>
          </cell>
          <cell r="DB240">
            <v>0</v>
          </cell>
          <cell r="DC240">
            <v>0</v>
          </cell>
          <cell r="DD240">
            <v>0</v>
          </cell>
          <cell r="DE240">
            <v>0</v>
          </cell>
          <cell r="DF240">
            <v>0</v>
          </cell>
          <cell r="DG240">
            <v>0</v>
          </cell>
          <cell r="DH240">
            <v>0</v>
          </cell>
          <cell r="DI240">
            <v>0</v>
          </cell>
          <cell r="DJ240">
            <v>0</v>
          </cell>
          <cell r="DK240">
            <v>0</v>
          </cell>
          <cell r="DL240">
            <v>0</v>
          </cell>
          <cell r="DM240">
            <v>0</v>
          </cell>
          <cell r="DN240">
            <v>0</v>
          </cell>
          <cell r="DO240">
            <v>0</v>
          </cell>
          <cell r="DP240">
            <v>0</v>
          </cell>
          <cell r="DQ240">
            <v>0</v>
          </cell>
          <cell r="DR240">
            <v>0</v>
          </cell>
          <cell r="DS240">
            <v>0</v>
          </cell>
          <cell r="DT240">
            <v>0</v>
          </cell>
          <cell r="DU240">
            <v>0</v>
          </cell>
          <cell r="DV240">
            <v>0</v>
          </cell>
          <cell r="DW240">
            <v>0</v>
          </cell>
          <cell r="DX240">
            <v>0</v>
          </cell>
          <cell r="DY240">
            <v>0</v>
          </cell>
          <cell r="DZ240">
            <v>0</v>
          </cell>
          <cell r="EA240">
            <v>0</v>
          </cell>
          <cell r="EB240">
            <v>0</v>
          </cell>
          <cell r="EC240">
            <v>0</v>
          </cell>
          <cell r="ED240">
            <v>0</v>
          </cell>
          <cell r="EE240">
            <v>0</v>
          </cell>
          <cell r="EF240">
            <v>0</v>
          </cell>
          <cell r="EG240">
            <v>0</v>
          </cell>
          <cell r="EH240">
            <v>0</v>
          </cell>
          <cell r="EI240">
            <v>0</v>
          </cell>
          <cell r="EJ240">
            <v>0</v>
          </cell>
          <cell r="EK240">
            <v>0</v>
          </cell>
          <cell r="EL240">
            <v>0</v>
          </cell>
          <cell r="EM240">
            <v>0</v>
          </cell>
          <cell r="EN240">
            <v>0</v>
          </cell>
          <cell r="EO240">
            <v>0</v>
          </cell>
          <cell r="EP240">
            <v>0</v>
          </cell>
          <cell r="EQ240">
            <v>0</v>
          </cell>
          <cell r="ER240">
            <v>0</v>
          </cell>
          <cell r="ES240">
            <v>0</v>
          </cell>
          <cell r="ET240">
            <v>0</v>
          </cell>
          <cell r="EU240">
            <v>0</v>
          </cell>
          <cell r="EV240">
            <v>0</v>
          </cell>
          <cell r="EW240">
            <v>0</v>
          </cell>
          <cell r="EX240">
            <v>0</v>
          </cell>
          <cell r="EY240">
            <v>0</v>
          </cell>
          <cell r="EZ240">
            <v>0</v>
          </cell>
          <cell r="FA240">
            <v>0</v>
          </cell>
          <cell r="FB240">
            <v>0</v>
          </cell>
          <cell r="FC240">
            <v>0</v>
          </cell>
          <cell r="FD240">
            <v>0</v>
          </cell>
          <cell r="FE240">
            <v>0</v>
          </cell>
          <cell r="FF240">
            <v>0</v>
          </cell>
          <cell r="FG240">
            <v>0</v>
          </cell>
          <cell r="FH240">
            <v>0</v>
          </cell>
          <cell r="FI240">
            <v>0</v>
          </cell>
        </row>
        <row r="241">
          <cell r="V241" t="str">
            <v>PRODUCTION</v>
          </cell>
          <cell r="W241">
            <v>150</v>
          </cell>
          <cell r="X241">
            <v>1087500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35933</v>
          </cell>
          <cell r="CD241">
            <v>35940</v>
          </cell>
          <cell r="CE241">
            <v>35947</v>
          </cell>
          <cell r="CF241">
            <v>35954</v>
          </cell>
          <cell r="CG241">
            <v>35961</v>
          </cell>
          <cell r="CH241">
            <v>35968</v>
          </cell>
          <cell r="CI241">
            <v>35975</v>
          </cell>
          <cell r="CJ241">
            <v>35982</v>
          </cell>
          <cell r="CK241">
            <v>35989</v>
          </cell>
          <cell r="CL241">
            <v>35996</v>
          </cell>
          <cell r="CM241">
            <v>36003</v>
          </cell>
          <cell r="CN241">
            <v>36010</v>
          </cell>
          <cell r="CO241">
            <v>36017</v>
          </cell>
          <cell r="CP241">
            <v>36024</v>
          </cell>
          <cell r="CQ241">
            <v>36031</v>
          </cell>
          <cell r="CR241">
            <v>36038</v>
          </cell>
          <cell r="CS241">
            <v>36045</v>
          </cell>
          <cell r="CT241">
            <v>36052</v>
          </cell>
          <cell r="CU241">
            <v>36059</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cell r="EF241">
            <v>0</v>
          </cell>
          <cell r="EG241">
            <v>0</v>
          </cell>
          <cell r="EH241">
            <v>0</v>
          </cell>
          <cell r="EI241">
            <v>0</v>
          </cell>
          <cell r="EJ241">
            <v>0</v>
          </cell>
          <cell r="EK241">
            <v>0</v>
          </cell>
          <cell r="EL241">
            <v>0</v>
          </cell>
          <cell r="EM241">
            <v>0</v>
          </cell>
          <cell r="EN241">
            <v>0</v>
          </cell>
          <cell r="EO241">
            <v>0</v>
          </cell>
          <cell r="EP241">
            <v>0</v>
          </cell>
          <cell r="EQ241">
            <v>0</v>
          </cell>
          <cell r="ER241">
            <v>0</v>
          </cell>
          <cell r="ES241">
            <v>0</v>
          </cell>
          <cell r="ET241">
            <v>0</v>
          </cell>
          <cell r="EU241">
            <v>0</v>
          </cell>
          <cell r="EV241">
            <v>0</v>
          </cell>
          <cell r="EW241">
            <v>0</v>
          </cell>
          <cell r="EX241">
            <v>0</v>
          </cell>
          <cell r="EY241">
            <v>0</v>
          </cell>
          <cell r="EZ241">
            <v>0</v>
          </cell>
          <cell r="FA241">
            <v>0</v>
          </cell>
          <cell r="FB241">
            <v>0</v>
          </cell>
          <cell r="FC241">
            <v>0</v>
          </cell>
          <cell r="FD241">
            <v>0</v>
          </cell>
          <cell r="FE241">
            <v>0</v>
          </cell>
          <cell r="FF241">
            <v>0</v>
          </cell>
          <cell r="FG241">
            <v>0</v>
          </cell>
          <cell r="FH241">
            <v>0</v>
          </cell>
          <cell r="FI241">
            <v>0</v>
          </cell>
        </row>
        <row r="242">
          <cell r="V242" t="str">
            <v>PRODUCTION</v>
          </cell>
          <cell r="W242">
            <v>150</v>
          </cell>
          <cell r="X242">
            <v>1087500</v>
          </cell>
          <cell r="AA242">
            <v>0</v>
          </cell>
          <cell r="AB242">
            <v>0</v>
          </cell>
          <cell r="AC242">
            <v>0</v>
          </cell>
          <cell r="AD242">
            <v>0</v>
          </cell>
          <cell r="AE242">
            <v>0</v>
          </cell>
          <cell r="AF242">
            <v>0</v>
          </cell>
          <cell r="AG242">
            <v>0</v>
          </cell>
          <cell r="AH242">
            <v>0</v>
          </cell>
          <cell r="AI242">
            <v>0</v>
          </cell>
          <cell r="AJ242">
            <v>0</v>
          </cell>
          <cell r="AK242">
            <v>0</v>
          </cell>
          <cell r="AL242">
            <v>0</v>
          </cell>
          <cell r="AM242">
            <v>0</v>
          </cell>
          <cell r="AN242">
            <v>0</v>
          </cell>
          <cell r="AO242">
            <v>0</v>
          </cell>
          <cell r="AP242">
            <v>0</v>
          </cell>
          <cell r="AQ242">
            <v>0</v>
          </cell>
          <cell r="AR242">
            <v>0</v>
          </cell>
          <cell r="AS242">
            <v>0</v>
          </cell>
          <cell r="AT242">
            <v>0</v>
          </cell>
          <cell r="AU242">
            <v>0</v>
          </cell>
          <cell r="AV242">
            <v>0</v>
          </cell>
          <cell r="AW242">
            <v>0</v>
          </cell>
          <cell r="AX242">
            <v>0</v>
          </cell>
          <cell r="AY242">
            <v>0</v>
          </cell>
          <cell r="AZ242">
            <v>0</v>
          </cell>
          <cell r="BA242">
            <v>0</v>
          </cell>
          <cell r="BB242">
            <v>0</v>
          </cell>
          <cell r="BC242">
            <v>0</v>
          </cell>
          <cell r="BD242">
            <v>0</v>
          </cell>
          <cell r="BE242">
            <v>0</v>
          </cell>
          <cell r="BF242">
            <v>0</v>
          </cell>
          <cell r="BG242">
            <v>0</v>
          </cell>
          <cell r="BH242">
            <v>0</v>
          </cell>
          <cell r="BI242">
            <v>0</v>
          </cell>
          <cell r="BJ242">
            <v>0</v>
          </cell>
          <cell r="BK242">
            <v>0</v>
          </cell>
          <cell r="BL242">
            <v>0</v>
          </cell>
          <cell r="BM242">
            <v>0</v>
          </cell>
          <cell r="BN242">
            <v>0</v>
          </cell>
          <cell r="BO242">
            <v>0</v>
          </cell>
          <cell r="BP242">
            <v>0</v>
          </cell>
          <cell r="BQ242">
            <v>0</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18750</v>
          </cell>
          <cell r="CG242">
            <v>37500</v>
          </cell>
          <cell r="CH242">
            <v>56250</v>
          </cell>
          <cell r="CI242">
            <v>75000</v>
          </cell>
          <cell r="CJ242">
            <v>75000</v>
          </cell>
          <cell r="CK242">
            <v>75000</v>
          </cell>
          <cell r="CL242">
            <v>75000</v>
          </cell>
          <cell r="CM242">
            <v>75000</v>
          </cell>
          <cell r="CN242">
            <v>75000</v>
          </cell>
          <cell r="CO242">
            <v>75000</v>
          </cell>
          <cell r="CP242">
            <v>75000</v>
          </cell>
          <cell r="CQ242">
            <v>75000</v>
          </cell>
          <cell r="CR242">
            <v>75000</v>
          </cell>
          <cell r="CS242">
            <v>75000</v>
          </cell>
          <cell r="CT242">
            <v>75000</v>
          </cell>
          <cell r="CU242">
            <v>75000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cell r="EF242">
            <v>0</v>
          </cell>
          <cell r="EG242">
            <v>0</v>
          </cell>
          <cell r="EH242">
            <v>0</v>
          </cell>
          <cell r="EI242">
            <v>0</v>
          </cell>
          <cell r="EJ242">
            <v>0</v>
          </cell>
          <cell r="EK242">
            <v>0</v>
          </cell>
          <cell r="EL242">
            <v>0</v>
          </cell>
          <cell r="EM242">
            <v>0</v>
          </cell>
          <cell r="EN242">
            <v>0</v>
          </cell>
          <cell r="EO242">
            <v>0</v>
          </cell>
          <cell r="EP242">
            <v>0</v>
          </cell>
          <cell r="EQ242">
            <v>0</v>
          </cell>
          <cell r="ER242">
            <v>0</v>
          </cell>
          <cell r="ES242">
            <v>0</v>
          </cell>
          <cell r="ET242">
            <v>0</v>
          </cell>
          <cell r="EU242">
            <v>0</v>
          </cell>
          <cell r="EV242">
            <v>0</v>
          </cell>
          <cell r="EW242">
            <v>0</v>
          </cell>
          <cell r="EX242">
            <v>0</v>
          </cell>
          <cell r="EY242">
            <v>0</v>
          </cell>
          <cell r="EZ242">
            <v>0</v>
          </cell>
          <cell r="FA242">
            <v>0</v>
          </cell>
          <cell r="FB242">
            <v>0</v>
          </cell>
          <cell r="FC242">
            <v>0</v>
          </cell>
          <cell r="FD242">
            <v>0</v>
          </cell>
          <cell r="FE242">
            <v>0</v>
          </cell>
          <cell r="FF242">
            <v>0</v>
          </cell>
          <cell r="FG242">
            <v>0</v>
          </cell>
          <cell r="FH242">
            <v>0</v>
          </cell>
          <cell r="FI242">
            <v>0</v>
          </cell>
        </row>
        <row r="243">
          <cell r="V243" t="str">
            <v>INK &amp; PAINT</v>
          </cell>
          <cell r="W243">
            <v>8</v>
          </cell>
          <cell r="X243">
            <v>58000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v>
          </cell>
          <cell r="BA243">
            <v>0</v>
          </cell>
          <cell r="BB243">
            <v>0</v>
          </cell>
          <cell r="BC243">
            <v>0</v>
          </cell>
          <cell r="BD243">
            <v>0</v>
          </cell>
          <cell r="BE243">
            <v>0</v>
          </cell>
          <cell r="BF243">
            <v>0</v>
          </cell>
          <cell r="BG243">
            <v>0</v>
          </cell>
          <cell r="BH243">
            <v>0</v>
          </cell>
          <cell r="BI243">
            <v>0</v>
          </cell>
          <cell r="BJ243">
            <v>0</v>
          </cell>
          <cell r="BK243">
            <v>0</v>
          </cell>
          <cell r="BL243">
            <v>0</v>
          </cell>
          <cell r="BM243">
            <v>0</v>
          </cell>
          <cell r="BN243">
            <v>0</v>
          </cell>
          <cell r="BO243">
            <v>0</v>
          </cell>
          <cell r="BP243">
            <v>0</v>
          </cell>
          <cell r="BQ243">
            <v>0</v>
          </cell>
          <cell r="BR243">
            <v>0</v>
          </cell>
          <cell r="BS243">
            <v>0</v>
          </cell>
          <cell r="BT243">
            <v>0</v>
          </cell>
          <cell r="BU243">
            <v>0</v>
          </cell>
          <cell r="BV243">
            <v>0</v>
          </cell>
          <cell r="BW243">
            <v>0</v>
          </cell>
          <cell r="BX243">
            <v>0</v>
          </cell>
          <cell r="BY243">
            <v>0</v>
          </cell>
          <cell r="BZ243">
            <v>0</v>
          </cell>
          <cell r="CA243">
            <v>0</v>
          </cell>
          <cell r="CB243">
            <v>0</v>
          </cell>
          <cell r="CC243">
            <v>0</v>
          </cell>
          <cell r="CD243">
            <v>0</v>
          </cell>
          <cell r="CE243">
            <v>0</v>
          </cell>
          <cell r="CF243">
            <v>0</v>
          </cell>
          <cell r="CG243">
            <v>0</v>
          </cell>
          <cell r="CH243">
            <v>35968</v>
          </cell>
          <cell r="CI243">
            <v>35975</v>
          </cell>
          <cell r="CJ243">
            <v>35982</v>
          </cell>
          <cell r="CK243">
            <v>35989</v>
          </cell>
          <cell r="CL243">
            <v>35996</v>
          </cell>
          <cell r="CM243">
            <v>36003</v>
          </cell>
          <cell r="CN243">
            <v>36010</v>
          </cell>
          <cell r="CO243">
            <v>36017</v>
          </cell>
          <cell r="CP243">
            <v>36024</v>
          </cell>
          <cell r="CQ243">
            <v>36031</v>
          </cell>
          <cell r="CR243">
            <v>36038</v>
          </cell>
          <cell r="CS243">
            <v>36045</v>
          </cell>
          <cell r="CT243">
            <v>36052</v>
          </cell>
          <cell r="CU243">
            <v>36059</v>
          </cell>
          <cell r="CV243">
            <v>36066</v>
          </cell>
          <cell r="CW243">
            <v>36073</v>
          </cell>
          <cell r="CX243">
            <v>0</v>
          </cell>
          <cell r="CY243">
            <v>0</v>
          </cell>
          <cell r="CZ243">
            <v>0</v>
          </cell>
          <cell r="DA243">
            <v>0</v>
          </cell>
          <cell r="DB243">
            <v>0</v>
          </cell>
          <cell r="DC243">
            <v>0</v>
          </cell>
          <cell r="DD243">
            <v>0</v>
          </cell>
          <cell r="DE243">
            <v>0</v>
          </cell>
          <cell r="DF243">
            <v>0</v>
          </cell>
          <cell r="DG243">
            <v>0</v>
          </cell>
          <cell r="DH243">
            <v>0</v>
          </cell>
          <cell r="DI243">
            <v>0</v>
          </cell>
          <cell r="DJ243">
            <v>0</v>
          </cell>
          <cell r="DK243">
            <v>0</v>
          </cell>
          <cell r="DL243">
            <v>0</v>
          </cell>
          <cell r="DM243">
            <v>0</v>
          </cell>
          <cell r="DN243">
            <v>0</v>
          </cell>
          <cell r="DO243">
            <v>0</v>
          </cell>
          <cell r="DP243">
            <v>0</v>
          </cell>
          <cell r="DQ243">
            <v>0</v>
          </cell>
          <cell r="DR243">
            <v>0</v>
          </cell>
          <cell r="DS243">
            <v>0</v>
          </cell>
          <cell r="DT243">
            <v>0</v>
          </cell>
          <cell r="DU243">
            <v>0</v>
          </cell>
          <cell r="DV243">
            <v>0</v>
          </cell>
          <cell r="DW243">
            <v>0</v>
          </cell>
          <cell r="DX243">
            <v>0</v>
          </cell>
          <cell r="DY243">
            <v>0</v>
          </cell>
          <cell r="DZ243">
            <v>0</v>
          </cell>
          <cell r="EA243">
            <v>0</v>
          </cell>
          <cell r="EB243">
            <v>0</v>
          </cell>
          <cell r="EC243">
            <v>0</v>
          </cell>
          <cell r="ED243">
            <v>0</v>
          </cell>
          <cell r="EE243">
            <v>0</v>
          </cell>
          <cell r="EF243">
            <v>0</v>
          </cell>
          <cell r="EG243">
            <v>0</v>
          </cell>
          <cell r="EH243">
            <v>0</v>
          </cell>
          <cell r="EI243">
            <v>0</v>
          </cell>
          <cell r="EJ243">
            <v>0</v>
          </cell>
          <cell r="EK243">
            <v>0</v>
          </cell>
          <cell r="EL243">
            <v>0</v>
          </cell>
          <cell r="EM243">
            <v>0</v>
          </cell>
          <cell r="EN243">
            <v>0</v>
          </cell>
          <cell r="EO243">
            <v>0</v>
          </cell>
          <cell r="EP243">
            <v>0</v>
          </cell>
          <cell r="EQ243">
            <v>0</v>
          </cell>
          <cell r="ER243">
            <v>0</v>
          </cell>
          <cell r="ES243">
            <v>0</v>
          </cell>
          <cell r="ET243">
            <v>0</v>
          </cell>
          <cell r="EU243">
            <v>0</v>
          </cell>
          <cell r="EV243">
            <v>0</v>
          </cell>
          <cell r="EW243">
            <v>0</v>
          </cell>
          <cell r="EX243">
            <v>0</v>
          </cell>
          <cell r="EY243">
            <v>0</v>
          </cell>
          <cell r="EZ243">
            <v>0</v>
          </cell>
          <cell r="FA243">
            <v>0</v>
          </cell>
          <cell r="FB243">
            <v>0</v>
          </cell>
          <cell r="FC243">
            <v>0</v>
          </cell>
          <cell r="FD243">
            <v>0</v>
          </cell>
          <cell r="FE243">
            <v>0</v>
          </cell>
          <cell r="FF243">
            <v>0</v>
          </cell>
          <cell r="FG243">
            <v>0</v>
          </cell>
          <cell r="FH243">
            <v>0</v>
          </cell>
          <cell r="FI243">
            <v>0</v>
          </cell>
        </row>
        <row r="244">
          <cell r="V244" t="str">
            <v>INK &amp; PAINT</v>
          </cell>
          <cell r="W244">
            <v>8</v>
          </cell>
          <cell r="X244">
            <v>58000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1000</v>
          </cell>
          <cell r="CI244">
            <v>2000</v>
          </cell>
          <cell r="CJ244">
            <v>3000</v>
          </cell>
          <cell r="CK244">
            <v>4000</v>
          </cell>
          <cell r="CL244">
            <v>4000</v>
          </cell>
          <cell r="CM244">
            <v>4000</v>
          </cell>
          <cell r="CN244">
            <v>4000</v>
          </cell>
          <cell r="CO244">
            <v>4000</v>
          </cell>
          <cell r="CP244">
            <v>4000</v>
          </cell>
          <cell r="CQ244">
            <v>4000</v>
          </cell>
          <cell r="CR244">
            <v>4000</v>
          </cell>
          <cell r="CS244">
            <v>4000</v>
          </cell>
          <cell r="CT244">
            <v>4000</v>
          </cell>
          <cell r="CU244">
            <v>4000</v>
          </cell>
          <cell r="CV244">
            <v>4000</v>
          </cell>
          <cell r="CW244">
            <v>4000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cell r="EF244">
            <v>0</v>
          </cell>
          <cell r="EG244">
            <v>0</v>
          </cell>
          <cell r="EH244">
            <v>0</v>
          </cell>
          <cell r="EI244">
            <v>0</v>
          </cell>
          <cell r="EJ244">
            <v>0</v>
          </cell>
          <cell r="EK244">
            <v>0</v>
          </cell>
          <cell r="EL244">
            <v>0</v>
          </cell>
          <cell r="EM244">
            <v>0</v>
          </cell>
          <cell r="EN244">
            <v>0</v>
          </cell>
          <cell r="EO244">
            <v>0</v>
          </cell>
          <cell r="EP244">
            <v>0</v>
          </cell>
          <cell r="EQ244">
            <v>0</v>
          </cell>
          <cell r="ER244">
            <v>0</v>
          </cell>
          <cell r="ES244">
            <v>0</v>
          </cell>
          <cell r="ET244">
            <v>0</v>
          </cell>
          <cell r="EU244">
            <v>0</v>
          </cell>
          <cell r="EV244">
            <v>0</v>
          </cell>
          <cell r="EW244">
            <v>0</v>
          </cell>
          <cell r="EX244">
            <v>0</v>
          </cell>
          <cell r="EY244">
            <v>0</v>
          </cell>
          <cell r="EZ244">
            <v>0</v>
          </cell>
          <cell r="FA244">
            <v>0</v>
          </cell>
          <cell r="FB244">
            <v>0</v>
          </cell>
          <cell r="FC244">
            <v>0</v>
          </cell>
          <cell r="FD244">
            <v>0</v>
          </cell>
          <cell r="FE244">
            <v>0</v>
          </cell>
          <cell r="FF244">
            <v>0</v>
          </cell>
          <cell r="FG244">
            <v>0</v>
          </cell>
          <cell r="FH244">
            <v>0</v>
          </cell>
          <cell r="FI244">
            <v>0</v>
          </cell>
        </row>
        <row r="245">
          <cell r="X245" t="str">
            <v>DIRECT</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3750</v>
          </cell>
          <cell r="BZ245">
            <v>7500</v>
          </cell>
          <cell r="CA245">
            <v>11250</v>
          </cell>
          <cell r="CB245">
            <v>15000</v>
          </cell>
          <cell r="CC245">
            <v>50933</v>
          </cell>
          <cell r="CD245">
            <v>50940</v>
          </cell>
          <cell r="CE245">
            <v>50947</v>
          </cell>
          <cell r="CF245">
            <v>69704</v>
          </cell>
          <cell r="CG245">
            <v>88461</v>
          </cell>
          <cell r="CH245">
            <v>144186</v>
          </cell>
          <cell r="CI245">
            <v>163950</v>
          </cell>
          <cell r="CJ245">
            <v>164964</v>
          </cell>
          <cell r="CK245">
            <v>165978</v>
          </cell>
          <cell r="CL245">
            <v>165992</v>
          </cell>
          <cell r="CM245">
            <v>166006</v>
          </cell>
          <cell r="CN245">
            <v>166020</v>
          </cell>
          <cell r="CO245">
            <v>151034</v>
          </cell>
          <cell r="CP245">
            <v>151048</v>
          </cell>
          <cell r="CQ245">
            <v>151062</v>
          </cell>
          <cell r="CR245">
            <v>151076</v>
          </cell>
          <cell r="CS245">
            <v>151090</v>
          </cell>
          <cell r="CT245">
            <v>151104</v>
          </cell>
          <cell r="CU245">
            <v>151118</v>
          </cell>
          <cell r="CV245">
            <v>40066</v>
          </cell>
          <cell r="CW245">
            <v>40073</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cell r="EF245">
            <v>0</v>
          </cell>
          <cell r="EG245">
            <v>0</v>
          </cell>
          <cell r="EH245">
            <v>0</v>
          </cell>
          <cell r="EI245">
            <v>0</v>
          </cell>
          <cell r="EJ245">
            <v>0</v>
          </cell>
          <cell r="EK245">
            <v>0</v>
          </cell>
          <cell r="EL245">
            <v>0</v>
          </cell>
          <cell r="EM245">
            <v>0</v>
          </cell>
          <cell r="EN245">
            <v>0</v>
          </cell>
          <cell r="EO245">
            <v>0</v>
          </cell>
          <cell r="EP245">
            <v>0</v>
          </cell>
          <cell r="EQ245">
            <v>0</v>
          </cell>
          <cell r="ER245">
            <v>0</v>
          </cell>
          <cell r="ES245">
            <v>0</v>
          </cell>
          <cell r="ET245">
            <v>0</v>
          </cell>
          <cell r="EU245">
            <v>0</v>
          </cell>
          <cell r="EV245">
            <v>0</v>
          </cell>
          <cell r="EW245">
            <v>0</v>
          </cell>
          <cell r="EX245">
            <v>0</v>
          </cell>
          <cell r="EY245">
            <v>0</v>
          </cell>
          <cell r="EZ245">
            <v>0</v>
          </cell>
          <cell r="FA245">
            <v>0</v>
          </cell>
          <cell r="FB245">
            <v>0</v>
          </cell>
          <cell r="FC245">
            <v>0</v>
          </cell>
          <cell r="FD245">
            <v>0</v>
          </cell>
          <cell r="FE245">
            <v>0</v>
          </cell>
          <cell r="FF245">
            <v>0</v>
          </cell>
          <cell r="FG245">
            <v>0</v>
          </cell>
          <cell r="FH245">
            <v>0</v>
          </cell>
          <cell r="FI245">
            <v>0</v>
          </cell>
        </row>
        <row r="246">
          <cell r="X246" t="str">
            <v>DIRECT</v>
          </cell>
          <cell r="AA246">
            <v>0</v>
          </cell>
          <cell r="AB246">
            <v>0</v>
          </cell>
          <cell r="AC246">
            <v>0</v>
          </cell>
          <cell r="AD246">
            <v>0</v>
          </cell>
          <cell r="AE246">
            <v>0</v>
          </cell>
          <cell r="AF246">
            <v>0</v>
          </cell>
          <cell r="AG246">
            <v>0</v>
          </cell>
          <cell r="AH246">
            <v>0</v>
          </cell>
          <cell r="AI246">
            <v>0</v>
          </cell>
          <cell r="AJ246">
            <v>0</v>
          </cell>
          <cell r="AK246">
            <v>0</v>
          </cell>
          <cell r="AL246">
            <v>0</v>
          </cell>
          <cell r="AM246">
            <v>0</v>
          </cell>
          <cell r="AN246">
            <v>0</v>
          </cell>
          <cell r="AO246">
            <v>0</v>
          </cell>
          <cell r="AP246">
            <v>0</v>
          </cell>
          <cell r="AQ246">
            <v>0</v>
          </cell>
          <cell r="AR246">
            <v>0</v>
          </cell>
          <cell r="AS246">
            <v>0</v>
          </cell>
          <cell r="AT246">
            <v>0</v>
          </cell>
          <cell r="AU246">
            <v>0</v>
          </cell>
          <cell r="AV246">
            <v>0</v>
          </cell>
          <cell r="AW246">
            <v>0</v>
          </cell>
          <cell r="AX246">
            <v>0</v>
          </cell>
          <cell r="AY246">
            <v>0</v>
          </cell>
          <cell r="AZ246">
            <v>0</v>
          </cell>
          <cell r="BA246">
            <v>0</v>
          </cell>
          <cell r="BB246">
            <v>0</v>
          </cell>
          <cell r="BC246">
            <v>0</v>
          </cell>
          <cell r="BD246">
            <v>0</v>
          </cell>
          <cell r="BE246">
            <v>0</v>
          </cell>
          <cell r="BF246">
            <v>0</v>
          </cell>
          <cell r="BG246">
            <v>0</v>
          </cell>
          <cell r="BH246">
            <v>0</v>
          </cell>
          <cell r="BI246">
            <v>0</v>
          </cell>
          <cell r="BJ246">
            <v>0</v>
          </cell>
          <cell r="BK246">
            <v>0</v>
          </cell>
          <cell r="BL246">
            <v>0</v>
          </cell>
          <cell r="BM246">
            <v>0</v>
          </cell>
          <cell r="BN246">
            <v>0</v>
          </cell>
          <cell r="BO246">
            <v>0</v>
          </cell>
          <cell r="BP246">
            <v>0</v>
          </cell>
          <cell r="BQ246">
            <v>0</v>
          </cell>
          <cell r="BR246">
            <v>0</v>
          </cell>
          <cell r="BS246">
            <v>0</v>
          </cell>
          <cell r="BT246">
            <v>0</v>
          </cell>
          <cell r="BU246">
            <v>0</v>
          </cell>
          <cell r="BV246">
            <v>0</v>
          </cell>
          <cell r="BW246">
            <v>0</v>
          </cell>
          <cell r="BX246">
            <v>0</v>
          </cell>
          <cell r="BY246">
            <v>3750</v>
          </cell>
          <cell r="BZ246">
            <v>7500</v>
          </cell>
          <cell r="CA246">
            <v>11250</v>
          </cell>
          <cell r="CB246">
            <v>15000</v>
          </cell>
          <cell r="CC246">
            <v>50933</v>
          </cell>
          <cell r="CD246">
            <v>50940</v>
          </cell>
          <cell r="CE246">
            <v>50947</v>
          </cell>
          <cell r="CF246">
            <v>69704</v>
          </cell>
          <cell r="CG246">
            <v>88461</v>
          </cell>
          <cell r="CH246">
            <v>144186</v>
          </cell>
          <cell r="CI246">
            <v>163950</v>
          </cell>
          <cell r="CJ246">
            <v>164964</v>
          </cell>
          <cell r="CK246">
            <v>165978</v>
          </cell>
          <cell r="CL246">
            <v>165992</v>
          </cell>
          <cell r="CM246">
            <v>166006</v>
          </cell>
          <cell r="CN246">
            <v>166020</v>
          </cell>
          <cell r="CO246">
            <v>151034</v>
          </cell>
          <cell r="CP246">
            <v>151048</v>
          </cell>
          <cell r="CQ246">
            <v>151062</v>
          </cell>
          <cell r="CR246">
            <v>151076</v>
          </cell>
          <cell r="CS246">
            <v>151090</v>
          </cell>
          <cell r="CT246">
            <v>151104</v>
          </cell>
          <cell r="CU246">
            <v>151118</v>
          </cell>
          <cell r="CV246">
            <v>40066</v>
          </cell>
          <cell r="CW246">
            <v>40073</v>
          </cell>
          <cell r="CX246">
            <v>0</v>
          </cell>
          <cell r="CY246">
            <v>0</v>
          </cell>
          <cell r="CZ246">
            <v>0</v>
          </cell>
          <cell r="DA246">
            <v>0</v>
          </cell>
          <cell r="DB246">
            <v>0</v>
          </cell>
          <cell r="DC246">
            <v>0</v>
          </cell>
          <cell r="DD246">
            <v>0</v>
          </cell>
          <cell r="DE246">
            <v>0</v>
          </cell>
          <cell r="DF246">
            <v>0</v>
          </cell>
          <cell r="DG246">
            <v>0</v>
          </cell>
          <cell r="DH246">
            <v>0</v>
          </cell>
          <cell r="DI246">
            <v>0</v>
          </cell>
          <cell r="DJ246">
            <v>0</v>
          </cell>
          <cell r="DK246">
            <v>0</v>
          </cell>
          <cell r="DL246">
            <v>0</v>
          </cell>
          <cell r="DM246">
            <v>0</v>
          </cell>
          <cell r="DN246">
            <v>0</v>
          </cell>
          <cell r="DO246">
            <v>0</v>
          </cell>
          <cell r="DP246">
            <v>0</v>
          </cell>
          <cell r="DQ246">
            <v>0</v>
          </cell>
          <cell r="DR246">
            <v>0</v>
          </cell>
          <cell r="DS246">
            <v>0</v>
          </cell>
          <cell r="DT246">
            <v>0</v>
          </cell>
          <cell r="DU246">
            <v>0</v>
          </cell>
          <cell r="DV246">
            <v>0</v>
          </cell>
          <cell r="DW246">
            <v>0</v>
          </cell>
          <cell r="DX246">
            <v>0</v>
          </cell>
          <cell r="DY246">
            <v>0</v>
          </cell>
          <cell r="DZ246">
            <v>0</v>
          </cell>
          <cell r="EA246">
            <v>0</v>
          </cell>
          <cell r="EB246">
            <v>0</v>
          </cell>
          <cell r="EC246">
            <v>0</v>
          </cell>
          <cell r="ED246">
            <v>0</v>
          </cell>
          <cell r="EE246">
            <v>0</v>
          </cell>
          <cell r="EF246">
            <v>0</v>
          </cell>
          <cell r="EG246">
            <v>0</v>
          </cell>
          <cell r="EH246">
            <v>0</v>
          </cell>
          <cell r="EI246">
            <v>0</v>
          </cell>
          <cell r="EJ246">
            <v>0</v>
          </cell>
          <cell r="EK246">
            <v>0</v>
          </cell>
          <cell r="EL246">
            <v>0</v>
          </cell>
          <cell r="EM246">
            <v>0</v>
          </cell>
          <cell r="EN246">
            <v>0</v>
          </cell>
          <cell r="EO246">
            <v>0</v>
          </cell>
          <cell r="EP246">
            <v>0</v>
          </cell>
          <cell r="EQ246">
            <v>0</v>
          </cell>
          <cell r="ER246">
            <v>0</v>
          </cell>
          <cell r="ES246">
            <v>0</v>
          </cell>
          <cell r="ET246">
            <v>0</v>
          </cell>
          <cell r="EU246">
            <v>0</v>
          </cell>
          <cell r="EV246">
            <v>0</v>
          </cell>
          <cell r="EW246">
            <v>0</v>
          </cell>
          <cell r="EX246">
            <v>0</v>
          </cell>
          <cell r="EY246">
            <v>0</v>
          </cell>
          <cell r="EZ246">
            <v>0</v>
          </cell>
          <cell r="FA246">
            <v>0</v>
          </cell>
          <cell r="FB246">
            <v>0</v>
          </cell>
          <cell r="FC246">
            <v>0</v>
          </cell>
          <cell r="FD246">
            <v>0</v>
          </cell>
          <cell r="FE246">
            <v>0</v>
          </cell>
          <cell r="FF246">
            <v>0</v>
          </cell>
          <cell r="FG246">
            <v>0</v>
          </cell>
          <cell r="FH246">
            <v>0</v>
          </cell>
          <cell r="FI246">
            <v>0</v>
          </cell>
        </row>
        <row r="247">
          <cell r="X247" t="str">
            <v>LOADED</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5062.5</v>
          </cell>
          <cell r="BZ247">
            <v>10125</v>
          </cell>
          <cell r="CA247">
            <v>15187.5</v>
          </cell>
          <cell r="CB247">
            <v>20250</v>
          </cell>
          <cell r="CC247">
            <v>68759.55</v>
          </cell>
          <cell r="CD247">
            <v>68769</v>
          </cell>
          <cell r="CE247">
            <v>68778.45</v>
          </cell>
          <cell r="CF247">
            <v>94100.4</v>
          </cell>
          <cell r="CG247">
            <v>119422.35</v>
          </cell>
          <cell r="CH247">
            <v>194651.1</v>
          </cell>
          <cell r="CI247">
            <v>221332.5</v>
          </cell>
          <cell r="CJ247">
            <v>222701.4</v>
          </cell>
          <cell r="CK247">
            <v>224070.3</v>
          </cell>
          <cell r="CL247">
            <v>224089.2</v>
          </cell>
          <cell r="CM247">
            <v>224108.1</v>
          </cell>
          <cell r="CN247">
            <v>224127</v>
          </cell>
          <cell r="CO247">
            <v>203895.9</v>
          </cell>
          <cell r="CP247">
            <v>203914.8</v>
          </cell>
          <cell r="CQ247">
            <v>203933.7</v>
          </cell>
          <cell r="CR247">
            <v>203952.6</v>
          </cell>
          <cell r="CS247">
            <v>203971.5</v>
          </cell>
          <cell r="CT247">
            <v>203990.39999999999</v>
          </cell>
          <cell r="CU247">
            <v>204009.3</v>
          </cell>
          <cell r="CV247">
            <v>54089.1</v>
          </cell>
          <cell r="CW247">
            <v>54098.55</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cell r="EF247">
            <v>0</v>
          </cell>
          <cell r="EG247">
            <v>0</v>
          </cell>
          <cell r="EH247">
            <v>0</v>
          </cell>
          <cell r="EI247">
            <v>0</v>
          </cell>
          <cell r="EJ247">
            <v>0</v>
          </cell>
          <cell r="EK247">
            <v>0</v>
          </cell>
          <cell r="EL247">
            <v>0</v>
          </cell>
          <cell r="EM247">
            <v>0</v>
          </cell>
          <cell r="EN247">
            <v>0</v>
          </cell>
          <cell r="EO247">
            <v>0</v>
          </cell>
          <cell r="EP247">
            <v>0</v>
          </cell>
          <cell r="EQ247">
            <v>0</v>
          </cell>
          <cell r="ER247">
            <v>0</v>
          </cell>
          <cell r="ES247">
            <v>0</v>
          </cell>
          <cell r="ET247">
            <v>0</v>
          </cell>
          <cell r="EU247">
            <v>0</v>
          </cell>
          <cell r="EV247">
            <v>0</v>
          </cell>
          <cell r="EW247">
            <v>0</v>
          </cell>
          <cell r="EX247">
            <v>0</v>
          </cell>
          <cell r="EY247">
            <v>0</v>
          </cell>
          <cell r="EZ247">
            <v>0</v>
          </cell>
          <cell r="FA247">
            <v>0</v>
          </cell>
          <cell r="FB247">
            <v>0</v>
          </cell>
          <cell r="FC247">
            <v>0</v>
          </cell>
          <cell r="FD247">
            <v>0</v>
          </cell>
          <cell r="FE247">
            <v>0</v>
          </cell>
          <cell r="FF247">
            <v>0</v>
          </cell>
          <cell r="FG247">
            <v>0</v>
          </cell>
          <cell r="FH247">
            <v>0</v>
          </cell>
          <cell r="FI247">
            <v>0</v>
          </cell>
        </row>
        <row r="248">
          <cell r="V248" t="str">
            <v>PROJECTED RTM</v>
          </cell>
          <cell r="X248" t="str">
            <v>CUMULATIVE TO DATE</v>
          </cell>
          <cell r="Y248">
            <v>175</v>
          </cell>
          <cell r="Z248">
            <v>98</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v>
          </cell>
          <cell r="AP248">
            <v>0</v>
          </cell>
          <cell r="AQ248">
            <v>0</v>
          </cell>
          <cell r="AR248">
            <v>0</v>
          </cell>
          <cell r="AS248">
            <v>0</v>
          </cell>
          <cell r="AT248">
            <v>0</v>
          </cell>
          <cell r="AU248">
            <v>0</v>
          </cell>
          <cell r="AV248">
            <v>0</v>
          </cell>
          <cell r="AW248">
            <v>0</v>
          </cell>
          <cell r="AX248">
            <v>0</v>
          </cell>
          <cell r="AY248">
            <v>0</v>
          </cell>
          <cell r="AZ248">
            <v>0</v>
          </cell>
          <cell r="BA248">
            <v>0</v>
          </cell>
          <cell r="BB248">
            <v>0</v>
          </cell>
          <cell r="BC248">
            <v>0</v>
          </cell>
          <cell r="BD248">
            <v>0</v>
          </cell>
          <cell r="BE248">
            <v>0</v>
          </cell>
          <cell r="BF248">
            <v>0</v>
          </cell>
          <cell r="BG248">
            <v>0</v>
          </cell>
          <cell r="BH248">
            <v>0</v>
          </cell>
          <cell r="BI248">
            <v>0</v>
          </cell>
          <cell r="BJ248">
            <v>0</v>
          </cell>
          <cell r="BK248">
            <v>0</v>
          </cell>
          <cell r="BL248">
            <v>0</v>
          </cell>
          <cell r="BM248">
            <v>0</v>
          </cell>
          <cell r="BN248">
            <v>0</v>
          </cell>
          <cell r="BO248">
            <v>0</v>
          </cell>
          <cell r="BP248">
            <v>0</v>
          </cell>
          <cell r="BQ248">
            <v>0</v>
          </cell>
          <cell r="BR248">
            <v>0</v>
          </cell>
          <cell r="BS248">
            <v>0</v>
          </cell>
          <cell r="BT248">
            <v>0</v>
          </cell>
          <cell r="BU248">
            <v>0</v>
          </cell>
          <cell r="BV248">
            <v>0</v>
          </cell>
          <cell r="BW248">
            <v>0</v>
          </cell>
          <cell r="BX248">
            <v>0</v>
          </cell>
          <cell r="BY248">
            <v>5062.5</v>
          </cell>
          <cell r="BZ248">
            <v>10125</v>
          </cell>
          <cell r="CA248">
            <v>15187.5</v>
          </cell>
          <cell r="CB248">
            <v>20250</v>
          </cell>
          <cell r="CC248">
            <v>68759.55</v>
          </cell>
          <cell r="CD248">
            <v>68769</v>
          </cell>
          <cell r="CE248">
            <v>68778.45</v>
          </cell>
          <cell r="CF248">
            <v>94100.4</v>
          </cell>
          <cell r="CG248">
            <v>119422.35</v>
          </cell>
          <cell r="CH248">
            <v>194651.1</v>
          </cell>
          <cell r="CI248">
            <v>221332.5</v>
          </cell>
          <cell r="CJ248">
            <v>222701.4</v>
          </cell>
          <cell r="CK248">
            <v>224070.3</v>
          </cell>
          <cell r="CL248">
            <v>224089.2</v>
          </cell>
          <cell r="CM248">
            <v>224108.1</v>
          </cell>
          <cell r="CN248">
            <v>224127</v>
          </cell>
          <cell r="CO248">
            <v>203895.9</v>
          </cell>
          <cell r="CP248">
            <v>203914.8</v>
          </cell>
          <cell r="CQ248">
            <v>203933.7</v>
          </cell>
          <cell r="CR248">
            <v>203952.6</v>
          </cell>
          <cell r="CS248">
            <v>203971.5</v>
          </cell>
          <cell r="CT248">
            <v>203990.39999999999</v>
          </cell>
          <cell r="CU248">
            <v>204009.3</v>
          </cell>
          <cell r="CV248">
            <v>54089.1</v>
          </cell>
          <cell r="CW248">
            <v>54098.55</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cell r="EF248">
            <v>0</v>
          </cell>
          <cell r="EG248">
            <v>0</v>
          </cell>
          <cell r="EH248">
            <v>0</v>
          </cell>
          <cell r="EI248">
            <v>0</v>
          </cell>
          <cell r="EJ248">
            <v>0</v>
          </cell>
          <cell r="EK248">
            <v>0</v>
          </cell>
          <cell r="EL248">
            <v>0</v>
          </cell>
          <cell r="EM248">
            <v>0</v>
          </cell>
          <cell r="EN248">
            <v>0</v>
          </cell>
          <cell r="EO248">
            <v>0</v>
          </cell>
          <cell r="EP248">
            <v>0</v>
          </cell>
          <cell r="EQ248">
            <v>0</v>
          </cell>
          <cell r="ER248">
            <v>0</v>
          </cell>
          <cell r="ES248">
            <v>0</v>
          </cell>
          <cell r="ET248">
            <v>0</v>
          </cell>
          <cell r="EU248">
            <v>0</v>
          </cell>
          <cell r="EV248">
            <v>0</v>
          </cell>
          <cell r="EW248">
            <v>0</v>
          </cell>
          <cell r="EX248">
            <v>0</v>
          </cell>
          <cell r="EY248">
            <v>0</v>
          </cell>
          <cell r="EZ248">
            <v>0</v>
          </cell>
          <cell r="FA248">
            <v>0</v>
          </cell>
          <cell r="FB248">
            <v>0</v>
          </cell>
          <cell r="FC248">
            <v>0</v>
          </cell>
          <cell r="FD248">
            <v>0</v>
          </cell>
          <cell r="FE248">
            <v>0</v>
          </cell>
          <cell r="FF248">
            <v>0</v>
          </cell>
          <cell r="FG248">
            <v>0</v>
          </cell>
          <cell r="FH248">
            <v>0</v>
          </cell>
          <cell r="FI248">
            <v>0</v>
          </cell>
        </row>
        <row r="249">
          <cell r="V249" t="str">
            <v>PROJECTED RTM</v>
          </cell>
          <cell r="X249">
            <v>36154</v>
          </cell>
          <cell r="Y249">
            <v>175</v>
          </cell>
          <cell r="Z249">
            <v>98</v>
          </cell>
          <cell r="AA249">
            <v>0</v>
          </cell>
          <cell r="AB249">
            <v>0</v>
          </cell>
          <cell r="AC249">
            <v>0</v>
          </cell>
          <cell r="AD249">
            <v>0</v>
          </cell>
          <cell r="AE249">
            <v>0</v>
          </cell>
          <cell r="AF249">
            <v>0</v>
          </cell>
          <cell r="AG249">
            <v>0</v>
          </cell>
          <cell r="AH249">
            <v>0</v>
          </cell>
          <cell r="AI249">
            <v>0</v>
          </cell>
          <cell r="AJ249">
            <v>0</v>
          </cell>
          <cell r="AK249">
            <v>0</v>
          </cell>
          <cell r="AL249">
            <v>0</v>
          </cell>
          <cell r="AM249">
            <v>0</v>
          </cell>
          <cell r="AN249">
            <v>0</v>
          </cell>
          <cell r="AO249">
            <v>0</v>
          </cell>
          <cell r="AP249">
            <v>0</v>
          </cell>
          <cell r="AQ249">
            <v>0</v>
          </cell>
          <cell r="AR249">
            <v>0</v>
          </cell>
          <cell r="AS249">
            <v>0</v>
          </cell>
          <cell r="AT249">
            <v>0</v>
          </cell>
          <cell r="AU249">
            <v>0</v>
          </cell>
          <cell r="AV249">
            <v>0</v>
          </cell>
          <cell r="AW249">
            <v>0</v>
          </cell>
          <cell r="AX249">
            <v>0</v>
          </cell>
          <cell r="AY249">
            <v>0</v>
          </cell>
          <cell r="AZ249">
            <v>0</v>
          </cell>
          <cell r="BA249">
            <v>0</v>
          </cell>
          <cell r="BB249">
            <v>0</v>
          </cell>
          <cell r="BC249">
            <v>0</v>
          </cell>
          <cell r="BD249">
            <v>0</v>
          </cell>
          <cell r="BE249">
            <v>0</v>
          </cell>
          <cell r="BF249">
            <v>0</v>
          </cell>
          <cell r="BG249">
            <v>0</v>
          </cell>
          <cell r="BH249">
            <v>0</v>
          </cell>
          <cell r="BI249">
            <v>0</v>
          </cell>
          <cell r="BJ249">
            <v>0</v>
          </cell>
          <cell r="BK249">
            <v>0</v>
          </cell>
          <cell r="BL249">
            <v>0</v>
          </cell>
          <cell r="BM249">
            <v>0</v>
          </cell>
          <cell r="BN249">
            <v>0</v>
          </cell>
          <cell r="BO249">
            <v>0</v>
          </cell>
          <cell r="BP249">
            <v>0</v>
          </cell>
          <cell r="BQ249">
            <v>0</v>
          </cell>
          <cell r="BR249">
            <v>0</v>
          </cell>
          <cell r="BS249">
            <v>0</v>
          </cell>
          <cell r="BT249">
            <v>0</v>
          </cell>
          <cell r="BU249">
            <v>0</v>
          </cell>
          <cell r="BV249">
            <v>0</v>
          </cell>
          <cell r="BW249">
            <v>0</v>
          </cell>
          <cell r="BX249">
            <v>0</v>
          </cell>
          <cell r="BY249">
            <v>0</v>
          </cell>
          <cell r="BZ249">
            <v>0</v>
          </cell>
          <cell r="CA249">
            <v>0</v>
          </cell>
          <cell r="CB249">
            <v>0</v>
          </cell>
          <cell r="CC249">
            <v>0</v>
          </cell>
          <cell r="CD249">
            <v>0</v>
          </cell>
          <cell r="CE249">
            <v>0</v>
          </cell>
          <cell r="CF249">
            <v>0</v>
          </cell>
          <cell r="CG249">
            <v>0</v>
          </cell>
          <cell r="CH249">
            <v>0</v>
          </cell>
          <cell r="CI249">
            <v>0</v>
          </cell>
          <cell r="CJ249">
            <v>0</v>
          </cell>
          <cell r="CK249">
            <v>0</v>
          </cell>
          <cell r="CL249">
            <v>0</v>
          </cell>
          <cell r="CM249">
            <v>0</v>
          </cell>
          <cell r="CN249">
            <v>0</v>
          </cell>
          <cell r="CO249">
            <v>0</v>
          </cell>
          <cell r="CP249">
            <v>0</v>
          </cell>
          <cell r="CQ249">
            <v>0</v>
          </cell>
          <cell r="CR249">
            <v>0</v>
          </cell>
          <cell r="CS249">
            <v>0</v>
          </cell>
          <cell r="CT249">
            <v>0</v>
          </cell>
          <cell r="CU249">
            <v>0</v>
          </cell>
          <cell r="CV249">
            <v>0</v>
          </cell>
          <cell r="CW249">
            <v>0</v>
          </cell>
          <cell r="CX249">
            <v>0</v>
          </cell>
          <cell r="CY249">
            <v>0</v>
          </cell>
          <cell r="CZ249">
            <v>0</v>
          </cell>
          <cell r="DA249">
            <v>0</v>
          </cell>
          <cell r="DB249">
            <v>0</v>
          </cell>
          <cell r="DC249">
            <v>0</v>
          </cell>
          <cell r="DD249">
            <v>0</v>
          </cell>
          <cell r="DE249">
            <v>0</v>
          </cell>
          <cell r="DF249">
            <v>0</v>
          </cell>
          <cell r="DG249">
            <v>0</v>
          </cell>
          <cell r="DH249">
            <v>0</v>
          </cell>
          <cell r="DI249">
            <v>0</v>
          </cell>
          <cell r="DJ249">
            <v>0</v>
          </cell>
          <cell r="DK249">
            <v>0</v>
          </cell>
          <cell r="DL249">
            <v>0</v>
          </cell>
          <cell r="DM249">
            <v>0</v>
          </cell>
          <cell r="DN249">
            <v>0</v>
          </cell>
          <cell r="DO249">
            <v>0</v>
          </cell>
          <cell r="DP249">
            <v>0</v>
          </cell>
          <cell r="DQ249">
            <v>0</v>
          </cell>
          <cell r="DR249">
            <v>0</v>
          </cell>
          <cell r="DS249">
            <v>0</v>
          </cell>
          <cell r="DT249">
            <v>0</v>
          </cell>
          <cell r="DU249">
            <v>0</v>
          </cell>
          <cell r="DV249">
            <v>0</v>
          </cell>
          <cell r="DW249">
            <v>0</v>
          </cell>
          <cell r="DX249">
            <v>0</v>
          </cell>
          <cell r="DY249">
            <v>0</v>
          </cell>
          <cell r="DZ249">
            <v>0</v>
          </cell>
          <cell r="EA249">
            <v>0</v>
          </cell>
          <cell r="EB249">
            <v>0</v>
          </cell>
          <cell r="EC249">
            <v>0</v>
          </cell>
          <cell r="ED249">
            <v>0</v>
          </cell>
          <cell r="EE249">
            <v>0</v>
          </cell>
          <cell r="EF249">
            <v>0</v>
          </cell>
          <cell r="EG249">
            <v>0</v>
          </cell>
          <cell r="EH249">
            <v>0</v>
          </cell>
          <cell r="EI249">
            <v>0</v>
          </cell>
          <cell r="EJ249">
            <v>0</v>
          </cell>
          <cell r="EK249">
            <v>0</v>
          </cell>
          <cell r="EL249">
            <v>0</v>
          </cell>
          <cell r="EM249">
            <v>0</v>
          </cell>
          <cell r="EN249">
            <v>0</v>
          </cell>
          <cell r="EO249">
            <v>0</v>
          </cell>
          <cell r="EP249">
            <v>0</v>
          </cell>
          <cell r="EQ249">
            <v>0</v>
          </cell>
          <cell r="ER249">
            <v>0</v>
          </cell>
          <cell r="ES249">
            <v>0</v>
          </cell>
          <cell r="ET249">
            <v>0</v>
          </cell>
          <cell r="EU249">
            <v>0</v>
          </cell>
          <cell r="EV249">
            <v>0</v>
          </cell>
        </row>
        <row r="250">
          <cell r="V250" t="str">
            <v>PROJECTED STREET</v>
          </cell>
          <cell r="X250">
            <v>36184</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cell r="EF250">
            <v>0</v>
          </cell>
          <cell r="EG250">
            <v>0</v>
          </cell>
          <cell r="EH250">
            <v>0</v>
          </cell>
          <cell r="EI250">
            <v>0</v>
          </cell>
          <cell r="EJ250">
            <v>0</v>
          </cell>
          <cell r="EK250">
            <v>0</v>
          </cell>
          <cell r="EL250">
            <v>0</v>
          </cell>
          <cell r="EM250">
            <v>0</v>
          </cell>
          <cell r="EN250">
            <v>0</v>
          </cell>
          <cell r="EO250">
            <v>0</v>
          </cell>
          <cell r="EP250">
            <v>0</v>
          </cell>
          <cell r="EQ250">
            <v>0</v>
          </cell>
          <cell r="ER250">
            <v>0</v>
          </cell>
          <cell r="ES250">
            <v>0</v>
          </cell>
          <cell r="ET250">
            <v>0</v>
          </cell>
          <cell r="EU250">
            <v>0</v>
          </cell>
          <cell r="EV250">
            <v>0</v>
          </cell>
        </row>
        <row r="251">
          <cell r="V251" t="str">
            <v>+ or - Scheduled Date</v>
          </cell>
          <cell r="X251">
            <v>128</v>
          </cell>
        </row>
        <row r="252">
          <cell r="N252" t="str">
            <v>ENGINEERING</v>
          </cell>
          <cell r="R252" t="str">
            <v>TARZAN STORY STUDIO</v>
          </cell>
          <cell r="V252" t="str">
            <v>START DATE</v>
          </cell>
          <cell r="W252" t="str">
            <v>END     DATE</v>
          </cell>
          <cell r="X252">
            <v>4504.91</v>
          </cell>
          <cell r="Y252" t="str">
            <v>WK Count</v>
          </cell>
          <cell r="Z252" t="str">
            <v>Total Days</v>
          </cell>
        </row>
        <row r="253">
          <cell r="N253" t="str">
            <v>ENGINEERING</v>
          </cell>
          <cell r="R253" t="str">
            <v>TARZAN STORY STUDIO</v>
          </cell>
          <cell r="T253" t="str">
            <v>ANIMATION PRODUCTION</v>
          </cell>
          <cell r="V253" t="str">
            <v>START DATE</v>
          </cell>
          <cell r="W253" t="str">
            <v>END     DATE</v>
          </cell>
          <cell r="X253">
            <v>4504.91</v>
          </cell>
          <cell r="Y253" t="str">
            <v>WK Count</v>
          </cell>
          <cell r="Z253" t="str">
            <v>Total Days</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35975</v>
          </cell>
          <cell r="CJ253">
            <v>35982</v>
          </cell>
          <cell r="CK253">
            <v>35989</v>
          </cell>
          <cell r="CL253">
            <v>35996</v>
          </cell>
          <cell r="CM253">
            <v>36003</v>
          </cell>
          <cell r="CN253">
            <v>36010</v>
          </cell>
          <cell r="CO253">
            <v>36017</v>
          </cell>
          <cell r="CP253">
            <v>36024</v>
          </cell>
          <cell r="CQ253">
            <v>36031</v>
          </cell>
          <cell r="CR253">
            <v>36038</v>
          </cell>
          <cell r="CS253">
            <v>36045</v>
          </cell>
          <cell r="CT253">
            <v>36052</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cell r="EF253">
            <v>0</v>
          </cell>
          <cell r="EG253">
            <v>0</v>
          </cell>
          <cell r="EH253">
            <v>0</v>
          </cell>
          <cell r="EI253">
            <v>0</v>
          </cell>
          <cell r="EJ253">
            <v>0</v>
          </cell>
          <cell r="EK253">
            <v>0</v>
          </cell>
          <cell r="EL253">
            <v>0</v>
          </cell>
          <cell r="EM253">
            <v>0</v>
          </cell>
          <cell r="EN253">
            <v>0</v>
          </cell>
          <cell r="EO253">
            <v>0</v>
          </cell>
          <cell r="EP253">
            <v>0</v>
          </cell>
          <cell r="EQ253">
            <v>0</v>
          </cell>
          <cell r="ER253">
            <v>0</v>
          </cell>
          <cell r="ES253">
            <v>0</v>
          </cell>
          <cell r="ET253">
            <v>0</v>
          </cell>
          <cell r="EU253">
            <v>0</v>
          </cell>
          <cell r="EV253">
            <v>0</v>
          </cell>
        </row>
        <row r="254">
          <cell r="A254" t="str">
            <v>PREP</v>
          </cell>
          <cell r="F254" t="str">
            <v>ANIMATION</v>
          </cell>
          <cell r="I254" t="str">
            <v>INK &amp; PAINT</v>
          </cell>
          <cell r="L254" t="str">
            <v>ALPHA</v>
          </cell>
          <cell r="N254" t="str">
            <v>BETA</v>
          </cell>
          <cell r="P254" t="str">
            <v>RTM</v>
          </cell>
          <cell r="R254" t="str">
            <v>STREET</v>
          </cell>
          <cell r="T254" t="str">
            <v>ANIMATION PRODUCTION</v>
          </cell>
          <cell r="V254">
            <v>35975</v>
          </cell>
          <cell r="W254">
            <v>36052.068740000002</v>
          </cell>
          <cell r="X254">
            <v>500</v>
          </cell>
          <cell r="Y254">
            <v>12</v>
          </cell>
          <cell r="Z254">
            <v>77.068739999999991</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v>
          </cell>
          <cell r="AP254">
            <v>0</v>
          </cell>
          <cell r="AQ254">
            <v>0</v>
          </cell>
          <cell r="AR254">
            <v>0</v>
          </cell>
          <cell r="AS254">
            <v>0</v>
          </cell>
          <cell r="AT254">
            <v>0</v>
          </cell>
          <cell r="AU254">
            <v>0</v>
          </cell>
          <cell r="AV254">
            <v>0</v>
          </cell>
          <cell r="AW254">
            <v>0</v>
          </cell>
          <cell r="AX254">
            <v>0</v>
          </cell>
          <cell r="AY254">
            <v>0</v>
          </cell>
          <cell r="AZ254">
            <v>0</v>
          </cell>
          <cell r="BA254">
            <v>0</v>
          </cell>
          <cell r="BB254">
            <v>0</v>
          </cell>
          <cell r="BC254">
            <v>0</v>
          </cell>
          <cell r="BD254">
            <v>0</v>
          </cell>
          <cell r="BE254">
            <v>0</v>
          </cell>
          <cell r="BF254">
            <v>0</v>
          </cell>
          <cell r="BG254">
            <v>0</v>
          </cell>
          <cell r="BH254">
            <v>0</v>
          </cell>
          <cell r="BI254">
            <v>0</v>
          </cell>
          <cell r="BJ254">
            <v>0</v>
          </cell>
          <cell r="BK254">
            <v>0</v>
          </cell>
          <cell r="BL254">
            <v>0</v>
          </cell>
          <cell r="BM254">
            <v>0</v>
          </cell>
          <cell r="BN254">
            <v>0</v>
          </cell>
          <cell r="BO254">
            <v>0</v>
          </cell>
          <cell r="BP254">
            <v>0</v>
          </cell>
          <cell r="BQ254">
            <v>0</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35975</v>
          </cell>
          <cell r="CJ254">
            <v>35982</v>
          </cell>
          <cell r="CK254">
            <v>35989</v>
          </cell>
          <cell r="CL254">
            <v>35996</v>
          </cell>
          <cell r="CM254">
            <v>36003</v>
          </cell>
          <cell r="CN254">
            <v>36010</v>
          </cell>
          <cell r="CO254">
            <v>36017</v>
          </cell>
          <cell r="CP254">
            <v>36024</v>
          </cell>
          <cell r="CQ254">
            <v>36031</v>
          </cell>
          <cell r="CR254">
            <v>36038</v>
          </cell>
          <cell r="CS254">
            <v>36045</v>
          </cell>
          <cell r="CT254">
            <v>36052</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cell r="EF254">
            <v>0</v>
          </cell>
          <cell r="EG254">
            <v>0</v>
          </cell>
          <cell r="EH254">
            <v>0</v>
          </cell>
          <cell r="EI254">
            <v>0</v>
          </cell>
          <cell r="EJ254">
            <v>0</v>
          </cell>
          <cell r="EK254">
            <v>0</v>
          </cell>
          <cell r="EL254">
            <v>0</v>
          </cell>
          <cell r="EM254">
            <v>0</v>
          </cell>
          <cell r="EN254">
            <v>0</v>
          </cell>
          <cell r="EO254">
            <v>0</v>
          </cell>
          <cell r="EP254">
            <v>0</v>
          </cell>
          <cell r="EQ254">
            <v>0</v>
          </cell>
          <cell r="ER254">
            <v>0</v>
          </cell>
          <cell r="ES254">
            <v>0</v>
          </cell>
          <cell r="ET254">
            <v>0</v>
          </cell>
          <cell r="EU254">
            <v>0</v>
          </cell>
          <cell r="EV254">
            <v>0</v>
          </cell>
        </row>
        <row r="255">
          <cell r="A255" t="str">
            <v>PREP</v>
          </cell>
          <cell r="B255" t="str">
            <v>Days</v>
          </cell>
          <cell r="F255" t="str">
            <v>ANIMATION</v>
          </cell>
          <cell r="G255" t="str">
            <v>Days</v>
          </cell>
          <cell r="H255" t="str">
            <v>Frames</v>
          </cell>
          <cell r="I255" t="str">
            <v>INK &amp; PAINT</v>
          </cell>
          <cell r="J255" t="str">
            <v>Days</v>
          </cell>
          <cell r="L255" t="str">
            <v>ALPHA</v>
          </cell>
          <cell r="N255" t="str">
            <v>BETA</v>
          </cell>
          <cell r="P255" t="str">
            <v>RTM</v>
          </cell>
          <cell r="R255" t="str">
            <v>STREET</v>
          </cell>
          <cell r="T255" t="str">
            <v>Prep Projection</v>
          </cell>
          <cell r="V255">
            <v>35975</v>
          </cell>
          <cell r="W255">
            <v>36052.068740000002</v>
          </cell>
          <cell r="X255">
            <v>500</v>
          </cell>
          <cell r="Y255">
            <v>12</v>
          </cell>
          <cell r="Z255">
            <v>77.068739999999991</v>
          </cell>
          <cell r="AA255">
            <v>0</v>
          </cell>
          <cell r="AB255">
            <v>0</v>
          </cell>
          <cell r="AC255">
            <v>0</v>
          </cell>
          <cell r="AD255">
            <v>0</v>
          </cell>
          <cell r="AE255">
            <v>0</v>
          </cell>
          <cell r="AF255">
            <v>0</v>
          </cell>
          <cell r="AG255">
            <v>0</v>
          </cell>
          <cell r="AH255">
            <v>0</v>
          </cell>
          <cell r="AI255">
            <v>0</v>
          </cell>
          <cell r="AJ255">
            <v>0</v>
          </cell>
          <cell r="AK255">
            <v>0</v>
          </cell>
          <cell r="AL255">
            <v>0</v>
          </cell>
          <cell r="AM255">
            <v>0</v>
          </cell>
          <cell r="AN255">
            <v>0</v>
          </cell>
          <cell r="AO255">
            <v>0</v>
          </cell>
          <cell r="AP255">
            <v>0</v>
          </cell>
          <cell r="AQ255">
            <v>0</v>
          </cell>
          <cell r="AR255">
            <v>0</v>
          </cell>
          <cell r="AS255">
            <v>0</v>
          </cell>
          <cell r="AT255">
            <v>0</v>
          </cell>
          <cell r="AU255">
            <v>0</v>
          </cell>
          <cell r="AV255">
            <v>0</v>
          </cell>
          <cell r="AW255">
            <v>0</v>
          </cell>
          <cell r="AX255">
            <v>0</v>
          </cell>
          <cell r="AY255">
            <v>0</v>
          </cell>
          <cell r="AZ255">
            <v>0</v>
          </cell>
          <cell r="BA255">
            <v>0</v>
          </cell>
          <cell r="BB255">
            <v>0</v>
          </cell>
          <cell r="BC255">
            <v>0</v>
          </cell>
          <cell r="BD255">
            <v>0</v>
          </cell>
          <cell r="BE255">
            <v>0</v>
          </cell>
          <cell r="BF255">
            <v>0</v>
          </cell>
          <cell r="BG255">
            <v>0</v>
          </cell>
          <cell r="BH255">
            <v>0</v>
          </cell>
          <cell r="BI255">
            <v>0</v>
          </cell>
          <cell r="BJ255">
            <v>0</v>
          </cell>
          <cell r="BK255">
            <v>0</v>
          </cell>
          <cell r="BL255">
            <v>0</v>
          </cell>
          <cell r="BM255">
            <v>0</v>
          </cell>
          <cell r="BN255">
            <v>0</v>
          </cell>
          <cell r="BO255">
            <v>0</v>
          </cell>
          <cell r="BP255">
            <v>0</v>
          </cell>
          <cell r="BQ255">
            <v>0</v>
          </cell>
          <cell r="BR255">
            <v>0</v>
          </cell>
          <cell r="BS255">
            <v>0</v>
          </cell>
          <cell r="BT255">
            <v>0</v>
          </cell>
          <cell r="BU255">
            <v>0</v>
          </cell>
          <cell r="BV255">
            <v>0</v>
          </cell>
          <cell r="BW255">
            <v>0</v>
          </cell>
          <cell r="BX255">
            <v>0</v>
          </cell>
          <cell r="BY255">
            <v>0</v>
          </cell>
          <cell r="BZ255">
            <v>0</v>
          </cell>
          <cell r="CA255">
            <v>0</v>
          </cell>
          <cell r="CB255">
            <v>0</v>
          </cell>
          <cell r="CC255">
            <v>0</v>
          </cell>
          <cell r="CD255">
            <v>0</v>
          </cell>
          <cell r="CE255">
            <v>0</v>
          </cell>
          <cell r="CF255">
            <v>0</v>
          </cell>
          <cell r="CG255">
            <v>0</v>
          </cell>
          <cell r="CH255">
            <v>0</v>
          </cell>
          <cell r="CI255">
            <v>125</v>
          </cell>
          <cell r="CJ255">
            <v>250</v>
          </cell>
          <cell r="CK255">
            <v>375</v>
          </cell>
          <cell r="CL255">
            <v>500</v>
          </cell>
          <cell r="CM255">
            <v>500</v>
          </cell>
          <cell r="CN255">
            <v>500</v>
          </cell>
          <cell r="CO255">
            <v>500</v>
          </cell>
          <cell r="CP255">
            <v>500</v>
          </cell>
          <cell r="CQ255">
            <v>500</v>
          </cell>
          <cell r="CR255">
            <v>500</v>
          </cell>
          <cell r="CS255">
            <v>500</v>
          </cell>
          <cell r="CT255">
            <v>500</v>
          </cell>
          <cell r="CU255">
            <v>0</v>
          </cell>
          <cell r="CV255">
            <v>0</v>
          </cell>
          <cell r="CW255">
            <v>0</v>
          </cell>
          <cell r="CX255">
            <v>0</v>
          </cell>
          <cell r="CY255">
            <v>0</v>
          </cell>
          <cell r="CZ255">
            <v>0</v>
          </cell>
          <cell r="DA255">
            <v>0</v>
          </cell>
          <cell r="DB255">
            <v>0</v>
          </cell>
          <cell r="DC255">
            <v>0</v>
          </cell>
          <cell r="DD255">
            <v>0</v>
          </cell>
          <cell r="DE255">
            <v>0</v>
          </cell>
          <cell r="DF255">
            <v>0</v>
          </cell>
          <cell r="DG255">
            <v>0</v>
          </cell>
          <cell r="DH255">
            <v>0</v>
          </cell>
          <cell r="DI255">
            <v>0</v>
          </cell>
          <cell r="DJ255">
            <v>0</v>
          </cell>
          <cell r="DK255">
            <v>0</v>
          </cell>
          <cell r="DL255">
            <v>0</v>
          </cell>
          <cell r="DM255">
            <v>0</v>
          </cell>
          <cell r="DN255">
            <v>0</v>
          </cell>
          <cell r="DO255">
            <v>0</v>
          </cell>
          <cell r="DP255">
            <v>0</v>
          </cell>
          <cell r="DQ255">
            <v>0</v>
          </cell>
          <cell r="DR255">
            <v>0</v>
          </cell>
          <cell r="DS255">
            <v>0</v>
          </cell>
          <cell r="DT255">
            <v>0</v>
          </cell>
          <cell r="DU255">
            <v>0</v>
          </cell>
          <cell r="DV255">
            <v>0</v>
          </cell>
          <cell r="DW255">
            <v>0</v>
          </cell>
          <cell r="DX255">
            <v>0</v>
          </cell>
          <cell r="DY255">
            <v>0</v>
          </cell>
          <cell r="DZ255">
            <v>0</v>
          </cell>
          <cell r="EA255">
            <v>0</v>
          </cell>
          <cell r="EB255">
            <v>0</v>
          </cell>
          <cell r="EC255">
            <v>0</v>
          </cell>
          <cell r="ED255">
            <v>0</v>
          </cell>
          <cell r="EE255">
            <v>0</v>
          </cell>
          <cell r="EF255">
            <v>0</v>
          </cell>
          <cell r="EG255">
            <v>0</v>
          </cell>
          <cell r="EH255">
            <v>0</v>
          </cell>
          <cell r="EI255">
            <v>0</v>
          </cell>
          <cell r="EJ255">
            <v>0</v>
          </cell>
          <cell r="EK255">
            <v>0</v>
          </cell>
          <cell r="EL255">
            <v>0</v>
          </cell>
          <cell r="EM255">
            <v>0</v>
          </cell>
          <cell r="EN255">
            <v>0</v>
          </cell>
          <cell r="EO255">
            <v>0</v>
          </cell>
          <cell r="EP255">
            <v>0</v>
          </cell>
          <cell r="EQ255">
            <v>0</v>
          </cell>
          <cell r="ER255">
            <v>0</v>
          </cell>
          <cell r="ES255">
            <v>0</v>
          </cell>
          <cell r="ET255">
            <v>0</v>
          </cell>
          <cell r="EU255">
            <v>0</v>
          </cell>
          <cell r="EV255">
            <v>0</v>
          </cell>
        </row>
        <row r="256">
          <cell r="A256" t="str">
            <v>Wks</v>
          </cell>
          <cell r="B256" t="str">
            <v>Days</v>
          </cell>
          <cell r="F256" t="str">
            <v>Wks</v>
          </cell>
          <cell r="G256" t="str">
            <v>Days</v>
          </cell>
          <cell r="H256" t="str">
            <v>Frames</v>
          </cell>
          <cell r="I256" t="str">
            <v>Wks</v>
          </cell>
          <cell r="J256" t="str">
            <v>Days</v>
          </cell>
          <cell r="K256">
            <v>21</v>
          </cell>
          <cell r="M256">
            <v>29</v>
          </cell>
          <cell r="O256">
            <v>29</v>
          </cell>
          <cell r="Q256">
            <v>29</v>
          </cell>
          <cell r="R256">
            <v>36342</v>
          </cell>
          <cell r="T256" t="str">
            <v>Animation Projection</v>
          </cell>
          <cell r="V256">
            <v>36003</v>
          </cell>
          <cell r="W256">
            <v>36096.068740000002</v>
          </cell>
          <cell r="X256">
            <v>500</v>
          </cell>
          <cell r="Y256">
            <v>14</v>
          </cell>
          <cell r="Z256">
            <v>93.068739999999991</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125</v>
          </cell>
          <cell r="CQ256">
            <v>250</v>
          </cell>
          <cell r="CR256">
            <v>375</v>
          </cell>
          <cell r="CS256">
            <v>500</v>
          </cell>
          <cell r="CT256">
            <v>500</v>
          </cell>
          <cell r="CU256">
            <v>500</v>
          </cell>
          <cell r="CV256">
            <v>500</v>
          </cell>
          <cell r="CW256">
            <v>500</v>
          </cell>
          <cell r="CX256">
            <v>500</v>
          </cell>
          <cell r="CY256">
            <v>500</v>
          </cell>
          <cell r="CZ256">
            <v>500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cell r="EF256">
            <v>0</v>
          </cell>
          <cell r="EG256">
            <v>0</v>
          </cell>
          <cell r="EH256">
            <v>0</v>
          </cell>
          <cell r="EI256">
            <v>0</v>
          </cell>
          <cell r="EJ256">
            <v>0</v>
          </cell>
          <cell r="EK256">
            <v>0</v>
          </cell>
          <cell r="EL256">
            <v>0</v>
          </cell>
          <cell r="EM256">
            <v>0</v>
          </cell>
          <cell r="EN256">
            <v>0</v>
          </cell>
          <cell r="EO256">
            <v>0</v>
          </cell>
          <cell r="EP256">
            <v>0</v>
          </cell>
          <cell r="EQ256">
            <v>0</v>
          </cell>
          <cell r="ER256">
            <v>0</v>
          </cell>
          <cell r="ES256">
            <v>0</v>
          </cell>
          <cell r="ET256">
            <v>0</v>
          </cell>
          <cell r="EU256">
            <v>0</v>
          </cell>
          <cell r="EV256">
            <v>0</v>
          </cell>
        </row>
        <row r="257">
          <cell r="A257">
            <v>9.0098199999999995</v>
          </cell>
          <cell r="B257">
            <v>77.068739999999991</v>
          </cell>
          <cell r="F257">
            <v>9.0098199999999995</v>
          </cell>
          <cell r="G257">
            <v>93.068739999999991</v>
          </cell>
          <cell r="H257">
            <v>4504.91</v>
          </cell>
          <cell r="I257">
            <v>9.0098199999999995</v>
          </cell>
          <cell r="J257">
            <v>77.068739999999991</v>
          </cell>
          <cell r="K257">
            <v>21</v>
          </cell>
          <cell r="M257">
            <v>29</v>
          </cell>
          <cell r="O257">
            <v>29</v>
          </cell>
          <cell r="Q257">
            <v>29</v>
          </cell>
          <cell r="R257">
            <v>36342</v>
          </cell>
          <cell r="T257" t="str">
            <v>Ink &amp; Paint Projection</v>
          </cell>
          <cell r="V257">
            <v>36033</v>
          </cell>
          <cell r="W257">
            <v>36110.068740000002</v>
          </cell>
          <cell r="X257">
            <v>500</v>
          </cell>
          <cell r="Y257">
            <v>11</v>
          </cell>
          <cell r="Z257">
            <v>77.068739999999991</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125</v>
          </cell>
          <cell r="CS257">
            <v>250</v>
          </cell>
          <cell r="CT257">
            <v>375</v>
          </cell>
          <cell r="CU257">
            <v>500</v>
          </cell>
          <cell r="CV257">
            <v>500</v>
          </cell>
          <cell r="CW257">
            <v>500</v>
          </cell>
          <cell r="CX257">
            <v>500</v>
          </cell>
          <cell r="CY257">
            <v>500</v>
          </cell>
          <cell r="CZ257">
            <v>500</v>
          </cell>
          <cell r="DA257">
            <v>500</v>
          </cell>
          <cell r="DB257">
            <v>500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cell r="EF257">
            <v>0</v>
          </cell>
          <cell r="EG257">
            <v>0</v>
          </cell>
          <cell r="EH257">
            <v>0</v>
          </cell>
          <cell r="EI257">
            <v>0</v>
          </cell>
          <cell r="EJ257">
            <v>0</v>
          </cell>
          <cell r="EK257">
            <v>0</v>
          </cell>
          <cell r="EL257">
            <v>0</v>
          </cell>
          <cell r="EM257">
            <v>0</v>
          </cell>
          <cell r="EN257">
            <v>0</v>
          </cell>
          <cell r="EO257">
            <v>0</v>
          </cell>
          <cell r="EP257">
            <v>0</v>
          </cell>
          <cell r="EQ257">
            <v>0</v>
          </cell>
          <cell r="ER257">
            <v>0</v>
          </cell>
          <cell r="ES257">
            <v>0</v>
          </cell>
          <cell r="ET257">
            <v>0</v>
          </cell>
          <cell r="EU257">
            <v>0</v>
          </cell>
          <cell r="EV257">
            <v>0</v>
          </cell>
        </row>
        <row r="259">
          <cell r="T259" t="str">
            <v>BUDGET FORECAST</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35975</v>
          </cell>
          <cell r="CJ259">
            <v>35982</v>
          </cell>
          <cell r="CK259">
            <v>35989</v>
          </cell>
          <cell r="CL259">
            <v>35996</v>
          </cell>
          <cell r="CM259">
            <v>36003</v>
          </cell>
          <cell r="CN259">
            <v>36010</v>
          </cell>
          <cell r="CO259">
            <v>36017</v>
          </cell>
          <cell r="CP259">
            <v>36024</v>
          </cell>
          <cell r="CQ259">
            <v>36031</v>
          </cell>
          <cell r="CR259">
            <v>36038</v>
          </cell>
          <cell r="CS259">
            <v>36045</v>
          </cell>
          <cell r="CT259">
            <v>36052</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cell r="EF259">
            <v>0</v>
          </cell>
          <cell r="EG259">
            <v>0</v>
          </cell>
          <cell r="EH259">
            <v>0</v>
          </cell>
          <cell r="EI259">
            <v>0</v>
          </cell>
          <cell r="EJ259">
            <v>0</v>
          </cell>
          <cell r="EK259">
            <v>0</v>
          </cell>
          <cell r="EL259">
            <v>0</v>
          </cell>
          <cell r="EM259">
            <v>0</v>
          </cell>
          <cell r="EN259">
            <v>0</v>
          </cell>
          <cell r="EO259">
            <v>0</v>
          </cell>
          <cell r="EP259">
            <v>0</v>
          </cell>
          <cell r="EQ259">
            <v>0</v>
          </cell>
          <cell r="ER259">
            <v>0</v>
          </cell>
          <cell r="ES259">
            <v>0</v>
          </cell>
          <cell r="ET259">
            <v>0</v>
          </cell>
          <cell r="EU259">
            <v>0</v>
          </cell>
          <cell r="EV259">
            <v>0</v>
          </cell>
          <cell r="EW259">
            <v>0</v>
          </cell>
          <cell r="EX259">
            <v>0</v>
          </cell>
          <cell r="EY259">
            <v>0</v>
          </cell>
          <cell r="EZ259">
            <v>0</v>
          </cell>
          <cell r="FA259">
            <v>0</v>
          </cell>
          <cell r="FB259">
            <v>0</v>
          </cell>
          <cell r="FC259">
            <v>0</v>
          </cell>
          <cell r="FD259">
            <v>0</v>
          </cell>
          <cell r="FE259">
            <v>0</v>
          </cell>
          <cell r="FF259">
            <v>0</v>
          </cell>
          <cell r="FG259">
            <v>0</v>
          </cell>
          <cell r="FH259">
            <v>0</v>
          </cell>
          <cell r="FI259">
            <v>0</v>
          </cell>
        </row>
        <row r="260">
          <cell r="T260" t="str">
            <v>BUDGET FORECAST</v>
          </cell>
          <cell r="V260" t="str">
            <v>PRE PROD</v>
          </cell>
          <cell r="W260">
            <v>30</v>
          </cell>
          <cell r="X260">
            <v>157500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35975</v>
          </cell>
          <cell r="CJ260">
            <v>35982</v>
          </cell>
          <cell r="CK260">
            <v>35989</v>
          </cell>
          <cell r="CL260">
            <v>35996</v>
          </cell>
          <cell r="CM260">
            <v>36003</v>
          </cell>
          <cell r="CN260">
            <v>36010</v>
          </cell>
          <cell r="CO260">
            <v>36017</v>
          </cell>
          <cell r="CP260">
            <v>36024</v>
          </cell>
          <cell r="CQ260">
            <v>36031</v>
          </cell>
          <cell r="CR260">
            <v>36038</v>
          </cell>
          <cell r="CS260">
            <v>36045</v>
          </cell>
          <cell r="CT260">
            <v>36052</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cell r="EF260">
            <v>0</v>
          </cell>
          <cell r="EG260">
            <v>0</v>
          </cell>
          <cell r="EH260">
            <v>0</v>
          </cell>
          <cell r="EI260">
            <v>0</v>
          </cell>
          <cell r="EJ260">
            <v>0</v>
          </cell>
          <cell r="EK260">
            <v>0</v>
          </cell>
          <cell r="EL260">
            <v>0</v>
          </cell>
          <cell r="EM260">
            <v>0</v>
          </cell>
          <cell r="EN260">
            <v>0</v>
          </cell>
          <cell r="EO260">
            <v>0</v>
          </cell>
          <cell r="EP260">
            <v>0</v>
          </cell>
          <cell r="EQ260">
            <v>0</v>
          </cell>
          <cell r="ER260">
            <v>0</v>
          </cell>
          <cell r="ES260">
            <v>0</v>
          </cell>
          <cell r="ET260">
            <v>0</v>
          </cell>
          <cell r="EU260">
            <v>0</v>
          </cell>
          <cell r="EV260">
            <v>0</v>
          </cell>
          <cell r="EW260">
            <v>0</v>
          </cell>
          <cell r="EX260">
            <v>0</v>
          </cell>
          <cell r="EY260">
            <v>0</v>
          </cell>
          <cell r="EZ260">
            <v>0</v>
          </cell>
          <cell r="FA260">
            <v>0</v>
          </cell>
          <cell r="FB260">
            <v>0</v>
          </cell>
          <cell r="FC260">
            <v>0</v>
          </cell>
          <cell r="FD260">
            <v>0</v>
          </cell>
          <cell r="FE260">
            <v>0</v>
          </cell>
          <cell r="FF260">
            <v>0</v>
          </cell>
          <cell r="FG260">
            <v>0</v>
          </cell>
          <cell r="FH260">
            <v>0</v>
          </cell>
          <cell r="FI260">
            <v>0</v>
          </cell>
        </row>
        <row r="261">
          <cell r="V261" t="str">
            <v>PRE PROD</v>
          </cell>
          <cell r="W261">
            <v>30</v>
          </cell>
          <cell r="X261">
            <v>157500</v>
          </cell>
          <cell r="AA261">
            <v>0</v>
          </cell>
          <cell r="AB261">
            <v>0</v>
          </cell>
          <cell r="AC261">
            <v>0</v>
          </cell>
          <cell r="AD261">
            <v>0</v>
          </cell>
          <cell r="AE261">
            <v>0</v>
          </cell>
          <cell r="AF261">
            <v>0</v>
          </cell>
          <cell r="AG261">
            <v>0</v>
          </cell>
          <cell r="AH261">
            <v>0</v>
          </cell>
          <cell r="AI261">
            <v>0</v>
          </cell>
          <cell r="AJ261">
            <v>0</v>
          </cell>
          <cell r="AK261">
            <v>0</v>
          </cell>
          <cell r="AL261">
            <v>0</v>
          </cell>
          <cell r="AM261">
            <v>0</v>
          </cell>
          <cell r="AN261">
            <v>0</v>
          </cell>
          <cell r="AO261">
            <v>0</v>
          </cell>
          <cell r="AP261">
            <v>0</v>
          </cell>
          <cell r="AQ261">
            <v>0</v>
          </cell>
          <cell r="AR261">
            <v>0</v>
          </cell>
          <cell r="AS261">
            <v>0</v>
          </cell>
          <cell r="AT261">
            <v>0</v>
          </cell>
          <cell r="AU261">
            <v>0</v>
          </cell>
          <cell r="AV261">
            <v>0</v>
          </cell>
          <cell r="AW261">
            <v>0</v>
          </cell>
          <cell r="AX261">
            <v>0</v>
          </cell>
          <cell r="AY261">
            <v>0</v>
          </cell>
          <cell r="AZ261">
            <v>0</v>
          </cell>
          <cell r="BA261">
            <v>0</v>
          </cell>
          <cell r="BB261">
            <v>0</v>
          </cell>
          <cell r="BC261">
            <v>0</v>
          </cell>
          <cell r="BD261">
            <v>0</v>
          </cell>
          <cell r="BE261">
            <v>0</v>
          </cell>
          <cell r="BF261">
            <v>0</v>
          </cell>
          <cell r="BG261">
            <v>0</v>
          </cell>
          <cell r="BH261">
            <v>0</v>
          </cell>
          <cell r="BI261">
            <v>0</v>
          </cell>
          <cell r="BJ261">
            <v>0</v>
          </cell>
          <cell r="BK261">
            <v>0</v>
          </cell>
          <cell r="BL261">
            <v>0</v>
          </cell>
          <cell r="BM261">
            <v>0</v>
          </cell>
          <cell r="BN261">
            <v>0</v>
          </cell>
          <cell r="BO261">
            <v>0</v>
          </cell>
          <cell r="BP261">
            <v>0</v>
          </cell>
          <cell r="BQ261">
            <v>0</v>
          </cell>
          <cell r="BR261">
            <v>0</v>
          </cell>
          <cell r="BS261">
            <v>0</v>
          </cell>
          <cell r="BT261">
            <v>0</v>
          </cell>
          <cell r="BU261">
            <v>0</v>
          </cell>
          <cell r="BV261">
            <v>0</v>
          </cell>
          <cell r="BW261">
            <v>0</v>
          </cell>
          <cell r="BX261">
            <v>0</v>
          </cell>
          <cell r="BY261">
            <v>0</v>
          </cell>
          <cell r="BZ261">
            <v>0</v>
          </cell>
          <cell r="CA261">
            <v>0</v>
          </cell>
          <cell r="CB261">
            <v>0</v>
          </cell>
          <cell r="CC261">
            <v>0</v>
          </cell>
          <cell r="CD261">
            <v>0</v>
          </cell>
          <cell r="CE261">
            <v>0</v>
          </cell>
          <cell r="CF261">
            <v>0</v>
          </cell>
          <cell r="CG261">
            <v>0</v>
          </cell>
          <cell r="CH261">
            <v>0</v>
          </cell>
          <cell r="CI261">
            <v>3750</v>
          </cell>
          <cell r="CJ261">
            <v>7500</v>
          </cell>
          <cell r="CK261">
            <v>11250</v>
          </cell>
          <cell r="CL261">
            <v>15000</v>
          </cell>
          <cell r="CM261">
            <v>15000</v>
          </cell>
          <cell r="CN261">
            <v>15000</v>
          </cell>
          <cell r="CO261">
            <v>15000</v>
          </cell>
          <cell r="CP261">
            <v>15000</v>
          </cell>
          <cell r="CQ261">
            <v>15000</v>
          </cell>
          <cell r="CR261">
            <v>15000</v>
          </cell>
          <cell r="CS261">
            <v>15000</v>
          </cell>
          <cell r="CT261">
            <v>15000</v>
          </cell>
          <cell r="CU261">
            <v>0</v>
          </cell>
          <cell r="CV261">
            <v>0</v>
          </cell>
          <cell r="CW261">
            <v>0</v>
          </cell>
          <cell r="CX261">
            <v>0</v>
          </cell>
          <cell r="CY261">
            <v>0</v>
          </cell>
          <cell r="CZ261">
            <v>0</v>
          </cell>
          <cell r="DA261">
            <v>0</v>
          </cell>
          <cell r="DB261">
            <v>0</v>
          </cell>
          <cell r="DC261">
            <v>0</v>
          </cell>
          <cell r="DD261">
            <v>0</v>
          </cell>
          <cell r="DE261">
            <v>0</v>
          </cell>
          <cell r="DF261">
            <v>0</v>
          </cell>
          <cell r="DG261">
            <v>0</v>
          </cell>
          <cell r="DH261">
            <v>0</v>
          </cell>
          <cell r="DI261">
            <v>0</v>
          </cell>
          <cell r="DJ261">
            <v>0</v>
          </cell>
          <cell r="DK261">
            <v>0</v>
          </cell>
          <cell r="DL261">
            <v>0</v>
          </cell>
          <cell r="DM261">
            <v>0</v>
          </cell>
          <cell r="DN261">
            <v>0</v>
          </cell>
          <cell r="DO261">
            <v>0</v>
          </cell>
          <cell r="DP261">
            <v>0</v>
          </cell>
          <cell r="DQ261">
            <v>0</v>
          </cell>
          <cell r="DR261">
            <v>0</v>
          </cell>
          <cell r="DS261">
            <v>0</v>
          </cell>
          <cell r="DT261">
            <v>0</v>
          </cell>
          <cell r="DU261">
            <v>0</v>
          </cell>
          <cell r="DV261">
            <v>0</v>
          </cell>
          <cell r="DW261">
            <v>0</v>
          </cell>
          <cell r="DX261">
            <v>0</v>
          </cell>
          <cell r="DY261">
            <v>0</v>
          </cell>
          <cell r="DZ261">
            <v>0</v>
          </cell>
          <cell r="EA261">
            <v>0</v>
          </cell>
          <cell r="EB261">
            <v>0</v>
          </cell>
          <cell r="EC261">
            <v>0</v>
          </cell>
          <cell r="ED261">
            <v>0</v>
          </cell>
          <cell r="EE261">
            <v>0</v>
          </cell>
          <cell r="EF261">
            <v>0</v>
          </cell>
          <cell r="EG261">
            <v>0</v>
          </cell>
          <cell r="EH261">
            <v>0</v>
          </cell>
          <cell r="EI261">
            <v>0</v>
          </cell>
          <cell r="EJ261">
            <v>0</v>
          </cell>
          <cell r="EK261">
            <v>0</v>
          </cell>
          <cell r="EL261">
            <v>0</v>
          </cell>
          <cell r="EM261">
            <v>0</v>
          </cell>
          <cell r="EN261">
            <v>0</v>
          </cell>
          <cell r="EO261">
            <v>0</v>
          </cell>
          <cell r="EP261">
            <v>0</v>
          </cell>
          <cell r="EQ261">
            <v>0</v>
          </cell>
          <cell r="ER261">
            <v>0</v>
          </cell>
          <cell r="ES261">
            <v>0</v>
          </cell>
          <cell r="ET261">
            <v>0</v>
          </cell>
          <cell r="EU261">
            <v>0</v>
          </cell>
          <cell r="EV261">
            <v>0</v>
          </cell>
          <cell r="EW261">
            <v>0</v>
          </cell>
          <cell r="EX261">
            <v>0</v>
          </cell>
          <cell r="EY261">
            <v>0</v>
          </cell>
          <cell r="EZ261">
            <v>0</v>
          </cell>
          <cell r="FA261">
            <v>0</v>
          </cell>
          <cell r="FB261">
            <v>0</v>
          </cell>
          <cell r="FC261">
            <v>0</v>
          </cell>
          <cell r="FD261">
            <v>0</v>
          </cell>
          <cell r="FE261">
            <v>0</v>
          </cell>
          <cell r="FF261">
            <v>0</v>
          </cell>
          <cell r="FG261">
            <v>0</v>
          </cell>
          <cell r="FH261">
            <v>0</v>
          </cell>
          <cell r="FI261">
            <v>0</v>
          </cell>
        </row>
        <row r="262">
          <cell r="V262" t="str">
            <v>PRODUCTION</v>
          </cell>
          <cell r="W262">
            <v>150</v>
          </cell>
          <cell r="X262">
            <v>712500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36003</v>
          </cell>
          <cell r="CN262">
            <v>36010</v>
          </cell>
          <cell r="CO262">
            <v>36017</v>
          </cell>
          <cell r="CP262">
            <v>36024</v>
          </cell>
          <cell r="CQ262">
            <v>36031</v>
          </cell>
          <cell r="CR262">
            <v>36038</v>
          </cell>
          <cell r="CS262">
            <v>36045</v>
          </cell>
          <cell r="CT262">
            <v>36052</v>
          </cell>
          <cell r="CU262">
            <v>36059</v>
          </cell>
          <cell r="CV262">
            <v>36066</v>
          </cell>
          <cell r="CW262">
            <v>36073</v>
          </cell>
          <cell r="CX262">
            <v>36080</v>
          </cell>
          <cell r="CY262">
            <v>36087</v>
          </cell>
          <cell r="CZ262">
            <v>36094</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cell r="EF262">
            <v>0</v>
          </cell>
          <cell r="EG262">
            <v>0</v>
          </cell>
          <cell r="EH262">
            <v>0</v>
          </cell>
          <cell r="EI262">
            <v>0</v>
          </cell>
          <cell r="EJ262">
            <v>0</v>
          </cell>
          <cell r="EK262">
            <v>0</v>
          </cell>
          <cell r="EL262">
            <v>0</v>
          </cell>
          <cell r="EM262">
            <v>0</v>
          </cell>
          <cell r="EN262">
            <v>0</v>
          </cell>
          <cell r="EO262">
            <v>0</v>
          </cell>
          <cell r="EP262">
            <v>0</v>
          </cell>
          <cell r="EQ262">
            <v>0</v>
          </cell>
          <cell r="ER262">
            <v>0</v>
          </cell>
          <cell r="ES262">
            <v>0</v>
          </cell>
          <cell r="ET262">
            <v>0</v>
          </cell>
          <cell r="EU262">
            <v>0</v>
          </cell>
          <cell r="EV262">
            <v>0</v>
          </cell>
          <cell r="EW262">
            <v>0</v>
          </cell>
          <cell r="EX262">
            <v>0</v>
          </cell>
          <cell r="EY262">
            <v>0</v>
          </cell>
          <cell r="EZ262">
            <v>0</v>
          </cell>
          <cell r="FA262">
            <v>0</v>
          </cell>
          <cell r="FB262">
            <v>0</v>
          </cell>
          <cell r="FC262">
            <v>0</v>
          </cell>
          <cell r="FD262">
            <v>0</v>
          </cell>
          <cell r="FE262">
            <v>0</v>
          </cell>
          <cell r="FF262">
            <v>0</v>
          </cell>
          <cell r="FG262">
            <v>0</v>
          </cell>
          <cell r="FH262">
            <v>0</v>
          </cell>
          <cell r="FI262">
            <v>0</v>
          </cell>
        </row>
        <row r="263">
          <cell r="V263" t="str">
            <v>PRODUCTION</v>
          </cell>
          <cell r="W263">
            <v>150</v>
          </cell>
          <cell r="X263">
            <v>712500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18750</v>
          </cell>
          <cell r="CQ263">
            <v>37500</v>
          </cell>
          <cell r="CR263">
            <v>56250</v>
          </cell>
          <cell r="CS263">
            <v>75000</v>
          </cell>
          <cell r="CT263">
            <v>75000</v>
          </cell>
          <cell r="CU263">
            <v>75000</v>
          </cell>
          <cell r="CV263">
            <v>75000</v>
          </cell>
          <cell r="CW263">
            <v>75000</v>
          </cell>
          <cell r="CX263">
            <v>75000</v>
          </cell>
          <cell r="CY263">
            <v>75000</v>
          </cell>
          <cell r="CZ263">
            <v>75000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cell r="EF263">
            <v>0</v>
          </cell>
          <cell r="EG263">
            <v>0</v>
          </cell>
          <cell r="EH263">
            <v>0</v>
          </cell>
          <cell r="EI263">
            <v>0</v>
          </cell>
          <cell r="EJ263">
            <v>0</v>
          </cell>
          <cell r="EK263">
            <v>0</v>
          </cell>
          <cell r="EL263">
            <v>0</v>
          </cell>
          <cell r="EM263">
            <v>0</v>
          </cell>
          <cell r="EN263">
            <v>0</v>
          </cell>
          <cell r="EO263">
            <v>0</v>
          </cell>
          <cell r="EP263">
            <v>0</v>
          </cell>
          <cell r="EQ263">
            <v>0</v>
          </cell>
          <cell r="ER263">
            <v>0</v>
          </cell>
          <cell r="ES263">
            <v>0</v>
          </cell>
          <cell r="ET263">
            <v>0</v>
          </cell>
          <cell r="EU263">
            <v>0</v>
          </cell>
          <cell r="EV263">
            <v>0</v>
          </cell>
          <cell r="EW263">
            <v>0</v>
          </cell>
          <cell r="EX263">
            <v>0</v>
          </cell>
          <cell r="EY263">
            <v>0</v>
          </cell>
          <cell r="EZ263">
            <v>0</v>
          </cell>
          <cell r="FA263">
            <v>0</v>
          </cell>
          <cell r="FB263">
            <v>0</v>
          </cell>
          <cell r="FC263">
            <v>0</v>
          </cell>
          <cell r="FD263">
            <v>0</v>
          </cell>
          <cell r="FE263">
            <v>0</v>
          </cell>
          <cell r="FF263">
            <v>0</v>
          </cell>
          <cell r="FG263">
            <v>0</v>
          </cell>
          <cell r="FH263">
            <v>0</v>
          </cell>
          <cell r="FI263">
            <v>0</v>
          </cell>
        </row>
        <row r="264">
          <cell r="V264" t="str">
            <v>INK &amp; PAINT</v>
          </cell>
          <cell r="W264">
            <v>8</v>
          </cell>
          <cell r="X264">
            <v>38000</v>
          </cell>
          <cell r="AA264">
            <v>0</v>
          </cell>
          <cell r="AB264">
            <v>0</v>
          </cell>
          <cell r="AC264">
            <v>0</v>
          </cell>
          <cell r="AD264">
            <v>0</v>
          </cell>
          <cell r="AE264">
            <v>0</v>
          </cell>
          <cell r="AF264">
            <v>0</v>
          </cell>
          <cell r="AG264">
            <v>0</v>
          </cell>
          <cell r="AH264">
            <v>0</v>
          </cell>
          <cell r="AI264">
            <v>0</v>
          </cell>
          <cell r="AJ264">
            <v>0</v>
          </cell>
          <cell r="AK264">
            <v>0</v>
          </cell>
          <cell r="AL264">
            <v>0</v>
          </cell>
          <cell r="AM264">
            <v>0</v>
          </cell>
          <cell r="AN264">
            <v>0</v>
          </cell>
          <cell r="AO264">
            <v>0</v>
          </cell>
          <cell r="AP264">
            <v>0</v>
          </cell>
          <cell r="AQ264">
            <v>0</v>
          </cell>
          <cell r="AR264">
            <v>0</v>
          </cell>
          <cell r="AS264">
            <v>0</v>
          </cell>
          <cell r="AT264">
            <v>0</v>
          </cell>
          <cell r="AU264">
            <v>0</v>
          </cell>
          <cell r="AV264">
            <v>0</v>
          </cell>
          <cell r="AW264">
            <v>0</v>
          </cell>
          <cell r="AX264">
            <v>0</v>
          </cell>
          <cell r="AY264">
            <v>0</v>
          </cell>
          <cell r="AZ264">
            <v>0</v>
          </cell>
          <cell r="BA264">
            <v>0</v>
          </cell>
          <cell r="BB264">
            <v>0</v>
          </cell>
          <cell r="BC264">
            <v>0</v>
          </cell>
          <cell r="BD264">
            <v>0</v>
          </cell>
          <cell r="BE264">
            <v>0</v>
          </cell>
          <cell r="BF264">
            <v>0</v>
          </cell>
          <cell r="BG264">
            <v>0</v>
          </cell>
          <cell r="BH264">
            <v>0</v>
          </cell>
          <cell r="BI264">
            <v>0</v>
          </cell>
          <cell r="BJ264">
            <v>0</v>
          </cell>
          <cell r="BK264">
            <v>0</v>
          </cell>
          <cell r="BL264">
            <v>0</v>
          </cell>
          <cell r="BM264">
            <v>0</v>
          </cell>
          <cell r="BN264">
            <v>0</v>
          </cell>
          <cell r="BO264">
            <v>0</v>
          </cell>
          <cell r="BP264">
            <v>0</v>
          </cell>
          <cell r="BQ264">
            <v>0</v>
          </cell>
          <cell r="BR264">
            <v>0</v>
          </cell>
          <cell r="BS264">
            <v>0</v>
          </cell>
          <cell r="BT264">
            <v>0</v>
          </cell>
          <cell r="BU264">
            <v>0</v>
          </cell>
          <cell r="BV264">
            <v>0</v>
          </cell>
          <cell r="BW264">
            <v>0</v>
          </cell>
          <cell r="BX264">
            <v>0</v>
          </cell>
          <cell r="BY264">
            <v>0</v>
          </cell>
          <cell r="BZ264">
            <v>0</v>
          </cell>
          <cell r="CA264">
            <v>0</v>
          </cell>
          <cell r="CB264">
            <v>0</v>
          </cell>
          <cell r="CC264">
            <v>0</v>
          </cell>
          <cell r="CD264">
            <v>0</v>
          </cell>
          <cell r="CE264">
            <v>0</v>
          </cell>
          <cell r="CF264">
            <v>0</v>
          </cell>
          <cell r="CG264">
            <v>0</v>
          </cell>
          <cell r="CH264">
            <v>0</v>
          </cell>
          <cell r="CI264">
            <v>0</v>
          </cell>
          <cell r="CJ264">
            <v>0</v>
          </cell>
          <cell r="CK264">
            <v>0</v>
          </cell>
          <cell r="CL264">
            <v>0</v>
          </cell>
          <cell r="CM264">
            <v>0</v>
          </cell>
          <cell r="CN264">
            <v>0</v>
          </cell>
          <cell r="CO264">
            <v>0</v>
          </cell>
          <cell r="CP264">
            <v>0</v>
          </cell>
          <cell r="CQ264">
            <v>0</v>
          </cell>
          <cell r="CR264">
            <v>36038</v>
          </cell>
          <cell r="CS264">
            <v>36045</v>
          </cell>
          <cell r="CT264">
            <v>36052</v>
          </cell>
          <cell r="CU264">
            <v>36059</v>
          </cell>
          <cell r="CV264">
            <v>36066</v>
          </cell>
          <cell r="CW264">
            <v>36073</v>
          </cell>
          <cell r="CX264">
            <v>36080</v>
          </cell>
          <cell r="CY264">
            <v>36087</v>
          </cell>
          <cell r="CZ264">
            <v>36094</v>
          </cell>
          <cell r="DA264">
            <v>36101</v>
          </cell>
          <cell r="DB264">
            <v>36108</v>
          </cell>
          <cell r="DC264">
            <v>0</v>
          </cell>
          <cell r="DD264">
            <v>0</v>
          </cell>
          <cell r="DE264">
            <v>0</v>
          </cell>
          <cell r="DF264">
            <v>0</v>
          </cell>
          <cell r="DG264">
            <v>0</v>
          </cell>
          <cell r="DH264">
            <v>0</v>
          </cell>
          <cell r="DI264">
            <v>0</v>
          </cell>
          <cell r="DJ264">
            <v>0</v>
          </cell>
          <cell r="DK264">
            <v>0</v>
          </cell>
          <cell r="DL264">
            <v>0</v>
          </cell>
          <cell r="DM264">
            <v>0</v>
          </cell>
          <cell r="DN264">
            <v>0</v>
          </cell>
          <cell r="DO264">
            <v>0</v>
          </cell>
          <cell r="DP264">
            <v>0</v>
          </cell>
          <cell r="DQ264">
            <v>0</v>
          </cell>
          <cell r="DR264">
            <v>0</v>
          </cell>
          <cell r="DS264">
            <v>0</v>
          </cell>
          <cell r="DT264">
            <v>0</v>
          </cell>
          <cell r="DU264">
            <v>0</v>
          </cell>
          <cell r="DV264">
            <v>0</v>
          </cell>
          <cell r="DW264">
            <v>0</v>
          </cell>
          <cell r="DX264">
            <v>0</v>
          </cell>
          <cell r="DY264">
            <v>0</v>
          </cell>
          <cell r="DZ264">
            <v>0</v>
          </cell>
          <cell r="EA264">
            <v>0</v>
          </cell>
          <cell r="EB264">
            <v>0</v>
          </cell>
          <cell r="EC264">
            <v>0</v>
          </cell>
          <cell r="ED264">
            <v>0</v>
          </cell>
          <cell r="EE264">
            <v>0</v>
          </cell>
          <cell r="EF264">
            <v>0</v>
          </cell>
          <cell r="EG264">
            <v>0</v>
          </cell>
          <cell r="EH264">
            <v>0</v>
          </cell>
          <cell r="EI264">
            <v>0</v>
          </cell>
          <cell r="EJ264">
            <v>0</v>
          </cell>
          <cell r="EK264">
            <v>0</v>
          </cell>
          <cell r="EL264">
            <v>0</v>
          </cell>
          <cell r="EM264">
            <v>0</v>
          </cell>
          <cell r="EN264">
            <v>0</v>
          </cell>
          <cell r="EO264">
            <v>0</v>
          </cell>
          <cell r="EP264">
            <v>0</v>
          </cell>
          <cell r="EQ264">
            <v>0</v>
          </cell>
          <cell r="ER264">
            <v>0</v>
          </cell>
          <cell r="ES264">
            <v>0</v>
          </cell>
          <cell r="ET264">
            <v>0</v>
          </cell>
          <cell r="EU264">
            <v>0</v>
          </cell>
          <cell r="EV264">
            <v>0</v>
          </cell>
          <cell r="EW264">
            <v>0</v>
          </cell>
          <cell r="EX264">
            <v>0</v>
          </cell>
          <cell r="EY264">
            <v>0</v>
          </cell>
          <cell r="EZ264">
            <v>0</v>
          </cell>
          <cell r="FA264">
            <v>0</v>
          </cell>
          <cell r="FB264">
            <v>0</v>
          </cell>
          <cell r="FC264">
            <v>0</v>
          </cell>
          <cell r="FD264">
            <v>0</v>
          </cell>
          <cell r="FE264">
            <v>0</v>
          </cell>
          <cell r="FF264">
            <v>0</v>
          </cell>
          <cell r="FG264">
            <v>0</v>
          </cell>
          <cell r="FH264">
            <v>0</v>
          </cell>
          <cell r="FI264">
            <v>0</v>
          </cell>
        </row>
        <row r="265">
          <cell r="V265" t="str">
            <v>INK &amp; PAINT</v>
          </cell>
          <cell r="W265">
            <v>8</v>
          </cell>
          <cell r="X265">
            <v>38000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1000</v>
          </cell>
          <cell r="CS265">
            <v>2000</v>
          </cell>
          <cell r="CT265">
            <v>3000</v>
          </cell>
          <cell r="CU265">
            <v>4000</v>
          </cell>
          <cell r="CV265">
            <v>4000</v>
          </cell>
          <cell r="CW265">
            <v>4000</v>
          </cell>
          <cell r="CX265">
            <v>4000</v>
          </cell>
          <cell r="CY265">
            <v>4000</v>
          </cell>
          <cell r="CZ265">
            <v>4000</v>
          </cell>
          <cell r="DA265">
            <v>4000</v>
          </cell>
          <cell r="DB265">
            <v>4000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cell r="EF265">
            <v>0</v>
          </cell>
          <cell r="EG265">
            <v>0</v>
          </cell>
          <cell r="EH265">
            <v>0</v>
          </cell>
          <cell r="EI265">
            <v>0</v>
          </cell>
          <cell r="EJ265">
            <v>0</v>
          </cell>
          <cell r="EK265">
            <v>0</v>
          </cell>
          <cell r="EL265">
            <v>0</v>
          </cell>
          <cell r="EM265">
            <v>0</v>
          </cell>
          <cell r="EN265">
            <v>0</v>
          </cell>
          <cell r="EO265">
            <v>0</v>
          </cell>
          <cell r="EP265">
            <v>0</v>
          </cell>
          <cell r="EQ265">
            <v>0</v>
          </cell>
          <cell r="ER265">
            <v>0</v>
          </cell>
          <cell r="ES265">
            <v>0</v>
          </cell>
          <cell r="ET265">
            <v>0</v>
          </cell>
          <cell r="EU265">
            <v>0</v>
          </cell>
          <cell r="EV265">
            <v>0</v>
          </cell>
          <cell r="EW265">
            <v>0</v>
          </cell>
          <cell r="EX265">
            <v>0</v>
          </cell>
          <cell r="EY265">
            <v>0</v>
          </cell>
          <cell r="EZ265">
            <v>0</v>
          </cell>
          <cell r="FA265">
            <v>0</v>
          </cell>
          <cell r="FB265">
            <v>0</v>
          </cell>
          <cell r="FC265">
            <v>0</v>
          </cell>
          <cell r="FD265">
            <v>0</v>
          </cell>
          <cell r="FE265">
            <v>0</v>
          </cell>
          <cell r="FF265">
            <v>0</v>
          </cell>
          <cell r="FG265">
            <v>0</v>
          </cell>
          <cell r="FH265">
            <v>0</v>
          </cell>
          <cell r="FI265">
            <v>0</v>
          </cell>
        </row>
        <row r="266">
          <cell r="X266" t="str">
            <v>DIRECT</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3750</v>
          </cell>
          <cell r="CJ266">
            <v>7500</v>
          </cell>
          <cell r="CK266">
            <v>11250</v>
          </cell>
          <cell r="CL266">
            <v>15000</v>
          </cell>
          <cell r="CM266">
            <v>51003</v>
          </cell>
          <cell r="CN266">
            <v>51010</v>
          </cell>
          <cell r="CO266">
            <v>51017</v>
          </cell>
          <cell r="CP266">
            <v>69774</v>
          </cell>
          <cell r="CQ266">
            <v>88531</v>
          </cell>
          <cell r="CR266">
            <v>144326</v>
          </cell>
          <cell r="CS266">
            <v>164090</v>
          </cell>
          <cell r="CT266">
            <v>165104</v>
          </cell>
          <cell r="CU266">
            <v>151118</v>
          </cell>
          <cell r="CV266">
            <v>151132</v>
          </cell>
          <cell r="CW266">
            <v>151146</v>
          </cell>
          <cell r="CX266">
            <v>151160</v>
          </cell>
          <cell r="CY266">
            <v>151174</v>
          </cell>
          <cell r="CZ266">
            <v>151188</v>
          </cell>
          <cell r="DA266">
            <v>40101</v>
          </cell>
          <cell r="DB266">
            <v>40108</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cell r="EF266">
            <v>0</v>
          </cell>
          <cell r="EG266">
            <v>0</v>
          </cell>
          <cell r="EH266">
            <v>0</v>
          </cell>
          <cell r="EI266">
            <v>0</v>
          </cell>
          <cell r="EJ266">
            <v>0</v>
          </cell>
          <cell r="EK266">
            <v>0</v>
          </cell>
          <cell r="EL266">
            <v>0</v>
          </cell>
          <cell r="EM266">
            <v>0</v>
          </cell>
          <cell r="EN266">
            <v>0</v>
          </cell>
          <cell r="EO266">
            <v>0</v>
          </cell>
          <cell r="EP266">
            <v>0</v>
          </cell>
          <cell r="EQ266">
            <v>0</v>
          </cell>
          <cell r="ER266">
            <v>0</v>
          </cell>
          <cell r="ES266">
            <v>0</v>
          </cell>
          <cell r="ET266">
            <v>0</v>
          </cell>
          <cell r="EU266">
            <v>0</v>
          </cell>
          <cell r="EV266">
            <v>0</v>
          </cell>
          <cell r="EW266">
            <v>0</v>
          </cell>
          <cell r="EX266">
            <v>0</v>
          </cell>
          <cell r="EY266">
            <v>0</v>
          </cell>
          <cell r="EZ266">
            <v>0</v>
          </cell>
          <cell r="FA266">
            <v>0</v>
          </cell>
          <cell r="FB266">
            <v>0</v>
          </cell>
          <cell r="FC266">
            <v>0</v>
          </cell>
          <cell r="FD266">
            <v>0</v>
          </cell>
          <cell r="FE266">
            <v>0</v>
          </cell>
          <cell r="FF266">
            <v>0</v>
          </cell>
          <cell r="FG266">
            <v>0</v>
          </cell>
          <cell r="FH266">
            <v>0</v>
          </cell>
          <cell r="FI266">
            <v>0</v>
          </cell>
        </row>
        <row r="267">
          <cell r="X267" t="str">
            <v>DIRECT</v>
          </cell>
          <cell r="AA267">
            <v>0</v>
          </cell>
          <cell r="AB267">
            <v>0</v>
          </cell>
          <cell r="AC267">
            <v>0</v>
          </cell>
          <cell r="AD267">
            <v>0</v>
          </cell>
          <cell r="AE267">
            <v>0</v>
          </cell>
          <cell r="AF267">
            <v>0</v>
          </cell>
          <cell r="AG267">
            <v>0</v>
          </cell>
          <cell r="AH267">
            <v>0</v>
          </cell>
          <cell r="AI267">
            <v>0</v>
          </cell>
          <cell r="AJ267">
            <v>0</v>
          </cell>
          <cell r="AK267">
            <v>0</v>
          </cell>
          <cell r="AL267">
            <v>0</v>
          </cell>
          <cell r="AM267">
            <v>0</v>
          </cell>
          <cell r="AN267">
            <v>0</v>
          </cell>
          <cell r="AO267">
            <v>0</v>
          </cell>
          <cell r="AP267">
            <v>0</v>
          </cell>
          <cell r="AQ267">
            <v>0</v>
          </cell>
          <cell r="AR267">
            <v>0</v>
          </cell>
          <cell r="AS267">
            <v>0</v>
          </cell>
          <cell r="AT267">
            <v>0</v>
          </cell>
          <cell r="AU267">
            <v>0</v>
          </cell>
          <cell r="AV267">
            <v>0</v>
          </cell>
          <cell r="AW267">
            <v>0</v>
          </cell>
          <cell r="AX267">
            <v>0</v>
          </cell>
          <cell r="AY267">
            <v>0</v>
          </cell>
          <cell r="AZ267">
            <v>0</v>
          </cell>
          <cell r="BA267">
            <v>0</v>
          </cell>
          <cell r="BB267">
            <v>0</v>
          </cell>
          <cell r="BC267">
            <v>0</v>
          </cell>
          <cell r="BD267">
            <v>0</v>
          </cell>
          <cell r="BE267">
            <v>0</v>
          </cell>
          <cell r="BF267">
            <v>0</v>
          </cell>
          <cell r="BG267">
            <v>0</v>
          </cell>
          <cell r="BH267">
            <v>0</v>
          </cell>
          <cell r="BI267">
            <v>0</v>
          </cell>
          <cell r="BJ267">
            <v>0</v>
          </cell>
          <cell r="BK267">
            <v>0</v>
          </cell>
          <cell r="BL267">
            <v>0</v>
          </cell>
          <cell r="BM267">
            <v>0</v>
          </cell>
          <cell r="BN267">
            <v>0</v>
          </cell>
          <cell r="BO267">
            <v>0</v>
          </cell>
          <cell r="BP267">
            <v>0</v>
          </cell>
          <cell r="BQ267">
            <v>0</v>
          </cell>
          <cell r="BR267">
            <v>0</v>
          </cell>
          <cell r="BS267">
            <v>0</v>
          </cell>
          <cell r="BT267">
            <v>0</v>
          </cell>
          <cell r="BU267">
            <v>0</v>
          </cell>
          <cell r="BV267">
            <v>0</v>
          </cell>
          <cell r="BW267">
            <v>0</v>
          </cell>
          <cell r="BX267">
            <v>0</v>
          </cell>
          <cell r="BY267">
            <v>0</v>
          </cell>
          <cell r="BZ267">
            <v>0</v>
          </cell>
          <cell r="CA267">
            <v>0</v>
          </cell>
          <cell r="CB267">
            <v>0</v>
          </cell>
          <cell r="CC267">
            <v>0</v>
          </cell>
          <cell r="CD267">
            <v>0</v>
          </cell>
          <cell r="CE267">
            <v>0</v>
          </cell>
          <cell r="CF267">
            <v>0</v>
          </cell>
          <cell r="CG267">
            <v>0</v>
          </cell>
          <cell r="CH267">
            <v>0</v>
          </cell>
          <cell r="CI267">
            <v>3750</v>
          </cell>
          <cell r="CJ267">
            <v>7500</v>
          </cell>
          <cell r="CK267">
            <v>11250</v>
          </cell>
          <cell r="CL267">
            <v>15000</v>
          </cell>
          <cell r="CM267">
            <v>51003</v>
          </cell>
          <cell r="CN267">
            <v>51010</v>
          </cell>
          <cell r="CO267">
            <v>51017</v>
          </cell>
          <cell r="CP267">
            <v>69774</v>
          </cell>
          <cell r="CQ267">
            <v>88531</v>
          </cell>
          <cell r="CR267">
            <v>144326</v>
          </cell>
          <cell r="CS267">
            <v>164090</v>
          </cell>
          <cell r="CT267">
            <v>165104</v>
          </cell>
          <cell r="CU267">
            <v>151118</v>
          </cell>
          <cell r="CV267">
            <v>151132</v>
          </cell>
          <cell r="CW267">
            <v>151146</v>
          </cell>
          <cell r="CX267">
            <v>151160</v>
          </cell>
          <cell r="CY267">
            <v>151174</v>
          </cell>
          <cell r="CZ267">
            <v>151188</v>
          </cell>
          <cell r="DA267">
            <v>40101</v>
          </cell>
          <cell r="DB267">
            <v>40108</v>
          </cell>
          <cell r="DC267">
            <v>0</v>
          </cell>
          <cell r="DD267">
            <v>0</v>
          </cell>
          <cell r="DE267">
            <v>0</v>
          </cell>
          <cell r="DF267">
            <v>0</v>
          </cell>
          <cell r="DG267">
            <v>0</v>
          </cell>
          <cell r="DH267">
            <v>0</v>
          </cell>
          <cell r="DI267">
            <v>0</v>
          </cell>
          <cell r="DJ267">
            <v>0</v>
          </cell>
          <cell r="DK267">
            <v>0</v>
          </cell>
          <cell r="DL267">
            <v>0</v>
          </cell>
          <cell r="DM267">
            <v>0</v>
          </cell>
          <cell r="DN267">
            <v>0</v>
          </cell>
          <cell r="DO267">
            <v>0</v>
          </cell>
          <cell r="DP267">
            <v>0</v>
          </cell>
          <cell r="DQ267">
            <v>0</v>
          </cell>
          <cell r="DR267">
            <v>0</v>
          </cell>
          <cell r="DS267">
            <v>0</v>
          </cell>
          <cell r="DT267">
            <v>0</v>
          </cell>
          <cell r="DU267">
            <v>0</v>
          </cell>
          <cell r="DV267">
            <v>0</v>
          </cell>
          <cell r="DW267">
            <v>0</v>
          </cell>
          <cell r="DX267">
            <v>0</v>
          </cell>
          <cell r="DY267">
            <v>0</v>
          </cell>
          <cell r="DZ267">
            <v>0</v>
          </cell>
          <cell r="EA267">
            <v>0</v>
          </cell>
          <cell r="EB267">
            <v>0</v>
          </cell>
          <cell r="EC267">
            <v>0</v>
          </cell>
          <cell r="ED267">
            <v>0</v>
          </cell>
          <cell r="EE267">
            <v>0</v>
          </cell>
          <cell r="EF267">
            <v>0</v>
          </cell>
          <cell r="EG267">
            <v>0</v>
          </cell>
          <cell r="EH267">
            <v>0</v>
          </cell>
          <cell r="EI267">
            <v>0</v>
          </cell>
          <cell r="EJ267">
            <v>0</v>
          </cell>
          <cell r="EK267">
            <v>0</v>
          </cell>
          <cell r="EL267">
            <v>0</v>
          </cell>
          <cell r="EM267">
            <v>0</v>
          </cell>
          <cell r="EN267">
            <v>0</v>
          </cell>
          <cell r="EO267">
            <v>0</v>
          </cell>
          <cell r="EP267">
            <v>0</v>
          </cell>
          <cell r="EQ267">
            <v>0</v>
          </cell>
          <cell r="ER267">
            <v>0</v>
          </cell>
          <cell r="ES267">
            <v>0</v>
          </cell>
          <cell r="ET267">
            <v>0</v>
          </cell>
          <cell r="EU267">
            <v>0</v>
          </cell>
          <cell r="EV267">
            <v>0</v>
          </cell>
          <cell r="EW267">
            <v>0</v>
          </cell>
          <cell r="EX267">
            <v>0</v>
          </cell>
          <cell r="EY267">
            <v>0</v>
          </cell>
          <cell r="EZ267">
            <v>0</v>
          </cell>
          <cell r="FA267">
            <v>0</v>
          </cell>
          <cell r="FB267">
            <v>0</v>
          </cell>
          <cell r="FC267">
            <v>0</v>
          </cell>
          <cell r="FD267">
            <v>0</v>
          </cell>
          <cell r="FE267">
            <v>0</v>
          </cell>
          <cell r="FF267">
            <v>0</v>
          </cell>
          <cell r="FG267">
            <v>0</v>
          </cell>
          <cell r="FH267">
            <v>0</v>
          </cell>
          <cell r="FI267">
            <v>0</v>
          </cell>
        </row>
        <row r="268">
          <cell r="X268" t="str">
            <v>LOADED</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5062.5</v>
          </cell>
          <cell r="CJ268">
            <v>10125</v>
          </cell>
          <cell r="CK268">
            <v>15187.5</v>
          </cell>
          <cell r="CL268">
            <v>20250</v>
          </cell>
          <cell r="CM268">
            <v>68854.05</v>
          </cell>
          <cell r="CN268">
            <v>68863.5</v>
          </cell>
          <cell r="CO268">
            <v>68872.95</v>
          </cell>
          <cell r="CP268">
            <v>94194.9</v>
          </cell>
          <cell r="CQ268">
            <v>119516.85</v>
          </cell>
          <cell r="CR268">
            <v>194840.1</v>
          </cell>
          <cell r="CS268">
            <v>221521.5</v>
          </cell>
          <cell r="CT268">
            <v>222890.4</v>
          </cell>
          <cell r="CU268">
            <v>204009.3</v>
          </cell>
          <cell r="CV268">
            <v>204028.2</v>
          </cell>
          <cell r="CW268">
            <v>204047.1</v>
          </cell>
          <cell r="CX268">
            <v>204066</v>
          </cell>
          <cell r="CY268">
            <v>204084.9</v>
          </cell>
          <cell r="CZ268">
            <v>204103.8</v>
          </cell>
          <cell r="DA268">
            <v>54136.35</v>
          </cell>
          <cell r="DB268">
            <v>54145.8</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cell r="EF268">
            <v>0</v>
          </cell>
          <cell r="EG268">
            <v>0</v>
          </cell>
          <cell r="EH268">
            <v>0</v>
          </cell>
          <cell r="EI268">
            <v>0</v>
          </cell>
          <cell r="EJ268">
            <v>0</v>
          </cell>
          <cell r="EK268">
            <v>0</v>
          </cell>
          <cell r="EL268">
            <v>0</v>
          </cell>
          <cell r="EM268">
            <v>0</v>
          </cell>
          <cell r="EN268">
            <v>0</v>
          </cell>
          <cell r="EO268">
            <v>0</v>
          </cell>
          <cell r="EP268">
            <v>0</v>
          </cell>
          <cell r="EQ268">
            <v>0</v>
          </cell>
          <cell r="ER268">
            <v>0</v>
          </cell>
          <cell r="ES268">
            <v>0</v>
          </cell>
          <cell r="ET268">
            <v>0</v>
          </cell>
          <cell r="EU268">
            <v>0</v>
          </cell>
          <cell r="EV268">
            <v>0</v>
          </cell>
          <cell r="EW268">
            <v>0</v>
          </cell>
          <cell r="EX268">
            <v>0</v>
          </cell>
          <cell r="EY268">
            <v>0</v>
          </cell>
          <cell r="EZ268">
            <v>0</v>
          </cell>
          <cell r="FA268">
            <v>0</v>
          </cell>
          <cell r="FB268">
            <v>0</v>
          </cell>
          <cell r="FC268">
            <v>0</v>
          </cell>
          <cell r="FD268">
            <v>0</v>
          </cell>
          <cell r="FE268">
            <v>0</v>
          </cell>
          <cell r="FF268">
            <v>0</v>
          </cell>
          <cell r="FG268">
            <v>0</v>
          </cell>
          <cell r="FH268">
            <v>0</v>
          </cell>
          <cell r="FI268">
            <v>0</v>
          </cell>
        </row>
        <row r="269">
          <cell r="V269" t="str">
            <v>PROJECTED RTM</v>
          </cell>
          <cell r="X269" t="str">
            <v>CUMULATIVE TO DATE</v>
          </cell>
          <cell r="Y269">
            <v>140</v>
          </cell>
          <cell r="Z269">
            <v>63.068739999999991</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5062.5</v>
          </cell>
          <cell r="CJ269">
            <v>10125</v>
          </cell>
          <cell r="CK269">
            <v>15187.5</v>
          </cell>
          <cell r="CL269">
            <v>20250</v>
          </cell>
          <cell r="CM269">
            <v>68854.05</v>
          </cell>
          <cell r="CN269">
            <v>68863.5</v>
          </cell>
          <cell r="CO269">
            <v>68872.95</v>
          </cell>
          <cell r="CP269">
            <v>94194.9</v>
          </cell>
          <cell r="CQ269">
            <v>119516.85</v>
          </cell>
          <cell r="CR269">
            <v>194840.1</v>
          </cell>
          <cell r="CS269">
            <v>221521.5</v>
          </cell>
          <cell r="CT269">
            <v>222890.4</v>
          </cell>
          <cell r="CU269">
            <v>204009.3</v>
          </cell>
          <cell r="CV269">
            <v>204028.2</v>
          </cell>
          <cell r="CW269">
            <v>204047.1</v>
          </cell>
          <cell r="CX269">
            <v>204066</v>
          </cell>
          <cell r="CY269">
            <v>204084.9</v>
          </cell>
          <cell r="CZ269">
            <v>204103.8</v>
          </cell>
          <cell r="DA269">
            <v>54136.35</v>
          </cell>
          <cell r="DB269">
            <v>54145.8</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cell r="EF269">
            <v>0</v>
          </cell>
          <cell r="EG269">
            <v>0</v>
          </cell>
          <cell r="EH269">
            <v>0</v>
          </cell>
          <cell r="EI269">
            <v>0</v>
          </cell>
          <cell r="EJ269">
            <v>0</v>
          </cell>
          <cell r="EK269">
            <v>0</v>
          </cell>
          <cell r="EL269">
            <v>0</v>
          </cell>
          <cell r="EM269">
            <v>0</v>
          </cell>
          <cell r="EN269">
            <v>0</v>
          </cell>
          <cell r="EO269">
            <v>0</v>
          </cell>
          <cell r="EP269">
            <v>0</v>
          </cell>
          <cell r="EQ269">
            <v>0</v>
          </cell>
          <cell r="ER269">
            <v>0</v>
          </cell>
          <cell r="ES269">
            <v>0</v>
          </cell>
          <cell r="ET269">
            <v>0</v>
          </cell>
          <cell r="EU269">
            <v>0</v>
          </cell>
          <cell r="EV269">
            <v>0</v>
          </cell>
          <cell r="EW269">
            <v>0</v>
          </cell>
          <cell r="EX269">
            <v>0</v>
          </cell>
          <cell r="EY269">
            <v>0</v>
          </cell>
          <cell r="EZ269">
            <v>0</v>
          </cell>
          <cell r="FA269">
            <v>0</v>
          </cell>
          <cell r="FB269">
            <v>0</v>
          </cell>
          <cell r="FC269">
            <v>0</v>
          </cell>
          <cell r="FD269">
            <v>0</v>
          </cell>
          <cell r="FE269">
            <v>0</v>
          </cell>
          <cell r="FF269">
            <v>0</v>
          </cell>
          <cell r="FG269">
            <v>0</v>
          </cell>
          <cell r="FH269">
            <v>0</v>
          </cell>
          <cell r="FI269">
            <v>0</v>
          </cell>
        </row>
        <row r="270">
          <cell r="V270" t="str">
            <v>PROJECTED RTM</v>
          </cell>
          <cell r="X270">
            <v>36189.068740000002</v>
          </cell>
          <cell r="Y270">
            <v>140</v>
          </cell>
          <cell r="Z270">
            <v>63.068739999999991</v>
          </cell>
          <cell r="AA270">
            <v>0</v>
          </cell>
          <cell r="AB270">
            <v>0</v>
          </cell>
          <cell r="AC270">
            <v>0</v>
          </cell>
          <cell r="AD270">
            <v>0</v>
          </cell>
          <cell r="AE270">
            <v>0</v>
          </cell>
          <cell r="AF270">
            <v>0</v>
          </cell>
          <cell r="AG270">
            <v>0</v>
          </cell>
          <cell r="AH270">
            <v>0</v>
          </cell>
          <cell r="AI270">
            <v>0</v>
          </cell>
          <cell r="AJ270">
            <v>0</v>
          </cell>
          <cell r="AK270">
            <v>0</v>
          </cell>
          <cell r="AL270">
            <v>0</v>
          </cell>
          <cell r="AM270">
            <v>0</v>
          </cell>
          <cell r="AN270">
            <v>0</v>
          </cell>
          <cell r="AO270">
            <v>0</v>
          </cell>
          <cell r="AP270">
            <v>0</v>
          </cell>
          <cell r="AQ270">
            <v>0</v>
          </cell>
          <cell r="AR270">
            <v>0</v>
          </cell>
          <cell r="AS270">
            <v>0</v>
          </cell>
          <cell r="AT270">
            <v>0</v>
          </cell>
          <cell r="AU270">
            <v>0</v>
          </cell>
          <cell r="AV270">
            <v>0</v>
          </cell>
          <cell r="AW270">
            <v>0</v>
          </cell>
          <cell r="AX270">
            <v>0</v>
          </cell>
          <cell r="AY270">
            <v>0</v>
          </cell>
          <cell r="AZ270">
            <v>0</v>
          </cell>
          <cell r="BA270">
            <v>0</v>
          </cell>
          <cell r="BB270">
            <v>0</v>
          </cell>
          <cell r="BC270">
            <v>0</v>
          </cell>
          <cell r="BD270">
            <v>0</v>
          </cell>
          <cell r="BE270">
            <v>0</v>
          </cell>
          <cell r="BF270">
            <v>0</v>
          </cell>
          <cell r="BG270">
            <v>0</v>
          </cell>
          <cell r="BH270">
            <v>0</v>
          </cell>
          <cell r="BI270">
            <v>0</v>
          </cell>
          <cell r="BJ270">
            <v>0</v>
          </cell>
          <cell r="BK270">
            <v>0</v>
          </cell>
          <cell r="BL270">
            <v>0</v>
          </cell>
          <cell r="BM270">
            <v>0</v>
          </cell>
          <cell r="BN270">
            <v>0</v>
          </cell>
          <cell r="BO270">
            <v>0</v>
          </cell>
          <cell r="BP270">
            <v>0</v>
          </cell>
          <cell r="BQ270">
            <v>0</v>
          </cell>
          <cell r="BR270">
            <v>0</v>
          </cell>
          <cell r="BS270">
            <v>0</v>
          </cell>
          <cell r="BT270">
            <v>0</v>
          </cell>
          <cell r="BU270">
            <v>0</v>
          </cell>
          <cell r="BV270">
            <v>0</v>
          </cell>
          <cell r="BW270">
            <v>0</v>
          </cell>
          <cell r="BX270">
            <v>0</v>
          </cell>
          <cell r="BY270">
            <v>0</v>
          </cell>
          <cell r="BZ270">
            <v>0</v>
          </cell>
          <cell r="CA270">
            <v>0</v>
          </cell>
          <cell r="CB270">
            <v>0</v>
          </cell>
          <cell r="CC270">
            <v>0</v>
          </cell>
          <cell r="CD270">
            <v>0</v>
          </cell>
          <cell r="CE270">
            <v>0</v>
          </cell>
          <cell r="CF270">
            <v>0</v>
          </cell>
          <cell r="CG270">
            <v>0</v>
          </cell>
          <cell r="CH270">
            <v>0</v>
          </cell>
          <cell r="CI270">
            <v>0</v>
          </cell>
          <cell r="CJ270">
            <v>0</v>
          </cell>
          <cell r="CK270">
            <v>0</v>
          </cell>
          <cell r="CL270">
            <v>0</v>
          </cell>
          <cell r="CM270">
            <v>0</v>
          </cell>
          <cell r="CN270">
            <v>0</v>
          </cell>
          <cell r="CO270">
            <v>0</v>
          </cell>
          <cell r="CP270">
            <v>0</v>
          </cell>
          <cell r="CQ270">
            <v>0</v>
          </cell>
          <cell r="CR270">
            <v>36038</v>
          </cell>
          <cell r="CS270">
            <v>36045</v>
          </cell>
          <cell r="CT270">
            <v>36052</v>
          </cell>
          <cell r="CU270">
            <v>36059</v>
          </cell>
          <cell r="CV270">
            <v>36066</v>
          </cell>
          <cell r="CW270">
            <v>36073</v>
          </cell>
          <cell r="CX270">
            <v>36080</v>
          </cell>
          <cell r="CY270">
            <v>36087</v>
          </cell>
          <cell r="CZ270">
            <v>36094</v>
          </cell>
          <cell r="DA270">
            <v>36101</v>
          </cell>
          <cell r="DB270">
            <v>36108</v>
          </cell>
          <cell r="DC270">
            <v>0</v>
          </cell>
          <cell r="DD270">
            <v>0</v>
          </cell>
          <cell r="DE270">
            <v>0</v>
          </cell>
          <cell r="DF270">
            <v>0</v>
          </cell>
          <cell r="DG270">
            <v>0</v>
          </cell>
          <cell r="DH270">
            <v>0</v>
          </cell>
          <cell r="DI270">
            <v>0</v>
          </cell>
          <cell r="DJ270">
            <v>0</v>
          </cell>
          <cell r="DK270">
            <v>0</v>
          </cell>
          <cell r="DL270">
            <v>0</v>
          </cell>
          <cell r="DM270">
            <v>0</v>
          </cell>
          <cell r="DN270">
            <v>0</v>
          </cell>
          <cell r="DO270">
            <v>0</v>
          </cell>
          <cell r="DP270">
            <v>0</v>
          </cell>
          <cell r="DQ270">
            <v>0</v>
          </cell>
          <cell r="DR270">
            <v>0</v>
          </cell>
          <cell r="DS270">
            <v>0</v>
          </cell>
          <cell r="DT270">
            <v>0</v>
          </cell>
          <cell r="DU270">
            <v>0</v>
          </cell>
          <cell r="DV270">
            <v>0</v>
          </cell>
          <cell r="DW270">
            <v>0</v>
          </cell>
          <cell r="DX270">
            <v>0</v>
          </cell>
          <cell r="DY270">
            <v>0</v>
          </cell>
          <cell r="DZ270">
            <v>0</v>
          </cell>
          <cell r="EA270">
            <v>0</v>
          </cell>
          <cell r="EB270">
            <v>0</v>
          </cell>
          <cell r="EC270">
            <v>0</v>
          </cell>
          <cell r="ED270">
            <v>0</v>
          </cell>
          <cell r="EE270">
            <v>0</v>
          </cell>
          <cell r="EF270">
            <v>0</v>
          </cell>
          <cell r="EG270">
            <v>0</v>
          </cell>
          <cell r="EH270">
            <v>0</v>
          </cell>
          <cell r="EI270">
            <v>0</v>
          </cell>
          <cell r="EJ270">
            <v>0</v>
          </cell>
          <cell r="EK270">
            <v>0</v>
          </cell>
          <cell r="EL270">
            <v>0</v>
          </cell>
          <cell r="EM270">
            <v>0</v>
          </cell>
          <cell r="EN270">
            <v>0</v>
          </cell>
          <cell r="EO270">
            <v>0</v>
          </cell>
          <cell r="EP270">
            <v>0</v>
          </cell>
          <cell r="EQ270">
            <v>0</v>
          </cell>
          <cell r="ER270">
            <v>0</v>
          </cell>
          <cell r="ES270">
            <v>0</v>
          </cell>
          <cell r="ET270">
            <v>0</v>
          </cell>
          <cell r="EU270">
            <v>0</v>
          </cell>
          <cell r="EV270">
            <v>0</v>
          </cell>
        </row>
        <row r="271">
          <cell r="V271" t="str">
            <v>PROJECTED STREET</v>
          </cell>
          <cell r="X271">
            <v>36219.068740000002</v>
          </cell>
        </row>
        <row r="272">
          <cell r="V272" t="str">
            <v>+ or - Scheduled Date</v>
          </cell>
          <cell r="X272">
            <v>122.93125999999756</v>
          </cell>
        </row>
        <row r="273">
          <cell r="N273" t="str">
            <v>ENGINEERING</v>
          </cell>
          <cell r="Y273" t="str">
            <v>WK Count</v>
          </cell>
          <cell r="Z273" t="str">
            <v>Total Days</v>
          </cell>
        </row>
        <row r="274">
          <cell r="N274" t="str">
            <v>ENGINEERING</v>
          </cell>
          <cell r="Y274" t="str">
            <v>WK Count</v>
          </cell>
          <cell r="Z274" t="str">
            <v>Total Days</v>
          </cell>
        </row>
        <row r="275">
          <cell r="A275" t="str">
            <v>PREP</v>
          </cell>
          <cell r="F275" t="str">
            <v>ANIMATION</v>
          </cell>
          <cell r="I275" t="str">
            <v>INK &amp; PAINT</v>
          </cell>
          <cell r="L275" t="str">
            <v>ALPHA</v>
          </cell>
          <cell r="N275" t="str">
            <v>BETA</v>
          </cell>
          <cell r="P275" t="str">
            <v>RTM</v>
          </cell>
          <cell r="Y275">
            <v>7</v>
          </cell>
          <cell r="Z275">
            <v>52.351039999999998</v>
          </cell>
        </row>
        <row r="276">
          <cell r="A276" t="str">
            <v>PREP</v>
          </cell>
          <cell r="B276" t="str">
            <v>Days</v>
          </cell>
          <cell r="F276" t="str">
            <v>ANIMATION</v>
          </cell>
          <cell r="G276" t="str">
            <v>Days</v>
          </cell>
          <cell r="H276" t="str">
            <v>Frames</v>
          </cell>
          <cell r="I276" t="str">
            <v>INK &amp; PAINT</v>
          </cell>
          <cell r="J276" t="str">
            <v>Days</v>
          </cell>
          <cell r="L276" t="str">
            <v>ALPHA</v>
          </cell>
          <cell r="N276" t="str">
            <v>BETA</v>
          </cell>
          <cell r="P276" t="str">
            <v>RTM</v>
          </cell>
          <cell r="Y276">
            <v>7</v>
          </cell>
          <cell r="Z276">
            <v>52.351039999999998</v>
          </cell>
        </row>
        <row r="277">
          <cell r="A277" t="str">
            <v>Wks</v>
          </cell>
          <cell r="B277" t="str">
            <v>Days</v>
          </cell>
          <cell r="F277" t="str">
            <v>Wks</v>
          </cell>
          <cell r="G277" t="str">
            <v>Days</v>
          </cell>
          <cell r="H277" t="str">
            <v>Frames</v>
          </cell>
          <cell r="I277" t="str">
            <v>Wks</v>
          </cell>
          <cell r="J277" t="str">
            <v>Days</v>
          </cell>
          <cell r="K277">
            <v>21</v>
          </cell>
          <cell r="M277">
            <v>29</v>
          </cell>
          <cell r="O277">
            <v>29</v>
          </cell>
          <cell r="Q277">
            <v>29</v>
          </cell>
          <cell r="Y277">
            <v>11</v>
          </cell>
          <cell r="Z277">
            <v>77.938800000000015</v>
          </cell>
        </row>
        <row r="278">
          <cell r="A278">
            <v>5.47872</v>
          </cell>
          <cell r="B278">
            <v>52.351039999999998</v>
          </cell>
          <cell r="F278">
            <v>6.8484000000000007</v>
          </cell>
          <cell r="G278">
            <v>77.938800000000015</v>
          </cell>
          <cell r="H278">
            <v>2739.36</v>
          </cell>
          <cell r="I278">
            <v>6.8484000000000007</v>
          </cell>
          <cell r="J278">
            <v>61.938800000000008</v>
          </cell>
          <cell r="K278">
            <v>21</v>
          </cell>
          <cell r="M278">
            <v>29</v>
          </cell>
          <cell r="O278">
            <v>29</v>
          </cell>
          <cell r="Q278">
            <v>29</v>
          </cell>
          <cell r="Y278">
            <v>9</v>
          </cell>
          <cell r="Z278">
            <v>61.938800000000008</v>
          </cell>
        </row>
        <row r="290">
          <cell r="Y290">
            <v>119</v>
          </cell>
          <cell r="Z290">
            <v>47.938800000000008</v>
          </cell>
        </row>
        <row r="291">
          <cell r="Y291">
            <v>119</v>
          </cell>
          <cell r="Z291">
            <v>47.938800000000008</v>
          </cell>
        </row>
        <row r="294">
          <cell r="N294" t="str">
            <v>ENGINEERING</v>
          </cell>
          <cell r="Y294" t="str">
            <v>WK Count</v>
          </cell>
          <cell r="Z294" t="str">
            <v>Total Days</v>
          </cell>
        </row>
        <row r="295">
          <cell r="N295" t="str">
            <v>ENGINEERING</v>
          </cell>
          <cell r="Y295" t="str">
            <v>WK Count</v>
          </cell>
          <cell r="Z295" t="str">
            <v>Total Days</v>
          </cell>
        </row>
        <row r="296">
          <cell r="A296" t="str">
            <v>PREP</v>
          </cell>
          <cell r="F296" t="str">
            <v>ANIMATION</v>
          </cell>
          <cell r="I296" t="str">
            <v>INK &amp; PAINT</v>
          </cell>
          <cell r="L296" t="str">
            <v>ALPHA</v>
          </cell>
          <cell r="N296" t="str">
            <v>BETA</v>
          </cell>
          <cell r="P296" t="str">
            <v>RTM</v>
          </cell>
          <cell r="Y296">
            <v>6</v>
          </cell>
          <cell r="Z296">
            <v>42.297850000000004</v>
          </cell>
        </row>
        <row r="297">
          <cell r="A297" t="str">
            <v>PREP</v>
          </cell>
          <cell r="B297" t="str">
            <v>Days</v>
          </cell>
          <cell r="F297" t="str">
            <v>ANIMATION</v>
          </cell>
          <cell r="G297" t="str">
            <v>Days</v>
          </cell>
          <cell r="H297" t="str">
            <v>Frames</v>
          </cell>
          <cell r="I297" t="str">
            <v>INK &amp; PAINT</v>
          </cell>
          <cell r="J297" t="str">
            <v>Days</v>
          </cell>
          <cell r="L297" t="str">
            <v>ALPHA</v>
          </cell>
          <cell r="N297" t="str">
            <v>BETA</v>
          </cell>
          <cell r="P297" t="str">
            <v>RTM</v>
          </cell>
          <cell r="Y297">
            <v>6</v>
          </cell>
          <cell r="Z297">
            <v>42.297850000000004</v>
          </cell>
        </row>
        <row r="298">
          <cell r="A298" t="str">
            <v>Wks</v>
          </cell>
          <cell r="B298" t="str">
            <v>Days</v>
          </cell>
          <cell r="F298" t="str">
            <v>Wks</v>
          </cell>
          <cell r="G298" t="str">
            <v>Days</v>
          </cell>
          <cell r="H298" t="str">
            <v>Frames</v>
          </cell>
          <cell r="I298" t="str">
            <v>Wks</v>
          </cell>
          <cell r="J298" t="str">
            <v>Days</v>
          </cell>
          <cell r="K298">
            <v>21</v>
          </cell>
          <cell r="M298">
            <v>29</v>
          </cell>
          <cell r="O298">
            <v>29</v>
          </cell>
          <cell r="Q298">
            <v>29</v>
          </cell>
          <cell r="Y298">
            <v>11</v>
          </cell>
          <cell r="Z298">
            <v>77.163083333333333</v>
          </cell>
        </row>
        <row r="299">
          <cell r="A299">
            <v>4.0425500000000003</v>
          </cell>
          <cell r="B299">
            <v>42.297850000000004</v>
          </cell>
          <cell r="F299">
            <v>6.7375833333333333</v>
          </cell>
          <cell r="G299">
            <v>77.163083333333333</v>
          </cell>
          <cell r="H299">
            <v>2021.2750000000001</v>
          </cell>
          <cell r="I299">
            <v>4.0425500000000003</v>
          </cell>
          <cell r="J299">
            <v>42.297850000000004</v>
          </cell>
          <cell r="K299">
            <v>21</v>
          </cell>
          <cell r="M299">
            <v>29</v>
          </cell>
          <cell r="O299">
            <v>29</v>
          </cell>
          <cell r="Q299">
            <v>29</v>
          </cell>
          <cell r="Y299">
            <v>6</v>
          </cell>
          <cell r="Z299">
            <v>42.297850000000004</v>
          </cell>
        </row>
        <row r="311">
          <cell r="Y311">
            <v>119</v>
          </cell>
          <cell r="Z311">
            <v>28.297850000000004</v>
          </cell>
        </row>
        <row r="312">
          <cell r="Y312">
            <v>119</v>
          </cell>
          <cell r="Z312">
            <v>28.297850000000004</v>
          </cell>
        </row>
        <row r="322">
          <cell r="N322" t="str">
            <v>ENGINEERING</v>
          </cell>
          <cell r="Y322" t="str">
            <v>WK Count</v>
          </cell>
          <cell r="Z322" t="str">
            <v>Total Days</v>
          </cell>
        </row>
        <row r="323">
          <cell r="N323" t="str">
            <v>ENGINEERING</v>
          </cell>
          <cell r="Y323" t="str">
            <v>WK Count</v>
          </cell>
          <cell r="Z323" t="str">
            <v>Total Days</v>
          </cell>
        </row>
        <row r="324">
          <cell r="A324" t="str">
            <v>PREP</v>
          </cell>
          <cell r="F324" t="str">
            <v>ANIMATION</v>
          </cell>
          <cell r="I324" t="str">
            <v>INK &amp; PAINT</v>
          </cell>
          <cell r="L324" t="str">
            <v>ALPHA</v>
          </cell>
          <cell r="N324" t="str">
            <v>BETA</v>
          </cell>
          <cell r="P324" t="str">
            <v>RTM</v>
          </cell>
          <cell r="Y324">
            <v>3</v>
          </cell>
          <cell r="Z324">
            <v>21</v>
          </cell>
        </row>
        <row r="325">
          <cell r="A325" t="str">
            <v>PREP</v>
          </cell>
          <cell r="B325" t="str">
            <v>Days</v>
          </cell>
          <cell r="F325" t="str">
            <v>ANIMATION</v>
          </cell>
          <cell r="G325" t="str">
            <v>Days</v>
          </cell>
          <cell r="H325" t="str">
            <v>Frames</v>
          </cell>
          <cell r="I325" t="str">
            <v>INK &amp; PAINT</v>
          </cell>
          <cell r="J325" t="str">
            <v>Days</v>
          </cell>
          <cell r="L325" t="str">
            <v>ALPHA</v>
          </cell>
          <cell r="N325" t="str">
            <v>BETA</v>
          </cell>
          <cell r="P325" t="str">
            <v>RTM</v>
          </cell>
          <cell r="Y325">
            <v>3</v>
          </cell>
          <cell r="Z325">
            <v>21</v>
          </cell>
        </row>
        <row r="326">
          <cell r="A326" t="str">
            <v>Wks</v>
          </cell>
          <cell r="B326" t="str">
            <v>Days</v>
          </cell>
          <cell r="F326" t="str">
            <v>Wks</v>
          </cell>
          <cell r="G326" t="str">
            <v>Days</v>
          </cell>
          <cell r="H326" t="str">
            <v>Frames</v>
          </cell>
          <cell r="I326" t="str">
            <v>Wks</v>
          </cell>
          <cell r="J326" t="str">
            <v>Days</v>
          </cell>
          <cell r="K326">
            <v>21</v>
          </cell>
          <cell r="M326">
            <v>29</v>
          </cell>
          <cell r="O326">
            <v>29</v>
          </cell>
          <cell r="Q326">
            <v>29</v>
          </cell>
          <cell r="Y326">
            <v>3</v>
          </cell>
          <cell r="Z326">
            <v>21</v>
          </cell>
        </row>
        <row r="327">
          <cell r="A327">
            <v>1</v>
          </cell>
          <cell r="B327">
            <v>21</v>
          </cell>
          <cell r="F327">
            <v>1</v>
          </cell>
          <cell r="G327">
            <v>21</v>
          </cell>
          <cell r="H327">
            <v>131</v>
          </cell>
          <cell r="I327">
            <v>1</v>
          </cell>
          <cell r="J327">
            <v>21</v>
          </cell>
          <cell r="K327">
            <v>21</v>
          </cell>
          <cell r="M327">
            <v>29</v>
          </cell>
          <cell r="O327">
            <v>29</v>
          </cell>
          <cell r="Q327">
            <v>29</v>
          </cell>
          <cell r="Y327">
            <v>3</v>
          </cell>
          <cell r="Z327">
            <v>21</v>
          </cell>
        </row>
        <row r="338">
          <cell r="Y338">
            <v>63</v>
          </cell>
          <cell r="Z338">
            <v>7</v>
          </cell>
        </row>
        <row r="339">
          <cell r="Y339">
            <v>63</v>
          </cell>
          <cell r="Z339">
            <v>7</v>
          </cell>
        </row>
        <row r="343">
          <cell r="N343" t="str">
            <v>ENGINEERING</v>
          </cell>
          <cell r="Y343" t="str">
            <v>WK Count</v>
          </cell>
          <cell r="Z343" t="str">
            <v>Total Days</v>
          </cell>
        </row>
        <row r="344">
          <cell r="N344" t="str">
            <v>ENGINEERING</v>
          </cell>
          <cell r="Y344" t="str">
            <v>WK Count</v>
          </cell>
          <cell r="Z344" t="str">
            <v>Total Days</v>
          </cell>
        </row>
        <row r="345">
          <cell r="A345" t="str">
            <v>PREP</v>
          </cell>
          <cell r="F345" t="str">
            <v>ANIMATION</v>
          </cell>
          <cell r="I345" t="str">
            <v>INK &amp; PAINT</v>
          </cell>
          <cell r="L345" t="str">
            <v>ALPHA</v>
          </cell>
          <cell r="N345" t="str">
            <v>BETA</v>
          </cell>
          <cell r="P345" t="str">
            <v>RTM</v>
          </cell>
          <cell r="Y345">
            <v>7</v>
          </cell>
          <cell r="Z345">
            <v>49</v>
          </cell>
        </row>
        <row r="346">
          <cell r="A346" t="str">
            <v>PREP</v>
          </cell>
          <cell r="B346" t="str">
            <v>Days</v>
          </cell>
          <cell r="F346" t="str">
            <v>ANIMATION</v>
          </cell>
          <cell r="G346" t="str">
            <v>Days</v>
          </cell>
          <cell r="H346" t="str">
            <v>Frames</v>
          </cell>
          <cell r="I346" t="str">
            <v>INK &amp; PAINT</v>
          </cell>
          <cell r="J346" t="str">
            <v>Days</v>
          </cell>
          <cell r="L346" t="str">
            <v>ALPHA</v>
          </cell>
          <cell r="N346" t="str">
            <v>BETA</v>
          </cell>
          <cell r="P346" t="str">
            <v>RTM</v>
          </cell>
          <cell r="Y346">
            <v>7</v>
          </cell>
          <cell r="Z346">
            <v>49</v>
          </cell>
        </row>
        <row r="347">
          <cell r="A347" t="str">
            <v>Wks</v>
          </cell>
          <cell r="B347" t="str">
            <v>Days</v>
          </cell>
          <cell r="F347" t="str">
            <v>Wks</v>
          </cell>
          <cell r="G347" t="str">
            <v>Days</v>
          </cell>
          <cell r="H347" t="str">
            <v>Frames</v>
          </cell>
          <cell r="I347" t="str">
            <v>Wks</v>
          </cell>
          <cell r="J347" t="str">
            <v>Days</v>
          </cell>
          <cell r="K347">
            <v>21</v>
          </cell>
          <cell r="M347">
            <v>29</v>
          </cell>
          <cell r="O347">
            <v>29</v>
          </cell>
          <cell r="Q347">
            <v>29</v>
          </cell>
          <cell r="Y347">
            <v>7</v>
          </cell>
          <cell r="Z347">
            <v>49</v>
          </cell>
        </row>
        <row r="348">
          <cell r="A348">
            <v>5</v>
          </cell>
          <cell r="B348">
            <v>49</v>
          </cell>
          <cell r="F348">
            <v>5</v>
          </cell>
          <cell r="G348">
            <v>49</v>
          </cell>
          <cell r="H348">
            <v>500</v>
          </cell>
          <cell r="I348">
            <v>5</v>
          </cell>
          <cell r="J348">
            <v>49</v>
          </cell>
          <cell r="K348">
            <v>21</v>
          </cell>
          <cell r="M348">
            <v>29</v>
          </cell>
          <cell r="O348">
            <v>29</v>
          </cell>
          <cell r="Q348">
            <v>29</v>
          </cell>
          <cell r="Y348">
            <v>7</v>
          </cell>
          <cell r="Z348">
            <v>49</v>
          </cell>
        </row>
        <row r="359">
          <cell r="Y359">
            <v>91</v>
          </cell>
          <cell r="Z359">
            <v>35</v>
          </cell>
        </row>
        <row r="360">
          <cell r="Y360">
            <v>91</v>
          </cell>
          <cell r="Z360">
            <v>35</v>
          </cell>
        </row>
        <row r="363">
          <cell r="N363" t="str">
            <v>ENGINEERING</v>
          </cell>
          <cell r="Y363" t="str">
            <v>WK Count</v>
          </cell>
          <cell r="Z363" t="str">
            <v>Total Days</v>
          </cell>
        </row>
        <row r="364">
          <cell r="N364" t="str">
            <v>ENGINEERING</v>
          </cell>
          <cell r="Y364" t="str">
            <v>WK Count</v>
          </cell>
          <cell r="Z364" t="str">
            <v>Total Days</v>
          </cell>
        </row>
        <row r="365">
          <cell r="A365" t="str">
            <v>PREP</v>
          </cell>
          <cell r="F365" t="str">
            <v>ANIMATION</v>
          </cell>
          <cell r="I365" t="str">
            <v>INK &amp; PAINT</v>
          </cell>
          <cell r="L365" t="str">
            <v>ALPHA</v>
          </cell>
          <cell r="N365" t="str">
            <v>BETA</v>
          </cell>
          <cell r="P365" t="str">
            <v>RTM</v>
          </cell>
          <cell r="Y365">
            <v>7</v>
          </cell>
          <cell r="Z365">
            <v>49</v>
          </cell>
        </row>
        <row r="366">
          <cell r="A366" t="str">
            <v>PREP</v>
          </cell>
          <cell r="B366" t="str">
            <v>Days</v>
          </cell>
          <cell r="F366" t="str">
            <v>ANIMATION</v>
          </cell>
          <cell r="G366" t="str">
            <v>Days</v>
          </cell>
          <cell r="H366" t="str">
            <v>Frames</v>
          </cell>
          <cell r="I366" t="str">
            <v>INK &amp; PAINT</v>
          </cell>
          <cell r="J366" t="str">
            <v>Days</v>
          </cell>
          <cell r="L366" t="str">
            <v>ALPHA</v>
          </cell>
          <cell r="N366" t="str">
            <v>BETA</v>
          </cell>
          <cell r="P366" t="str">
            <v>RTM</v>
          </cell>
          <cell r="Y366">
            <v>7</v>
          </cell>
          <cell r="Z366">
            <v>49</v>
          </cell>
        </row>
        <row r="367">
          <cell r="A367" t="str">
            <v>Wks</v>
          </cell>
          <cell r="B367" t="str">
            <v>Days</v>
          </cell>
          <cell r="F367" t="str">
            <v>Wks</v>
          </cell>
          <cell r="G367" t="str">
            <v>Days</v>
          </cell>
          <cell r="H367" t="str">
            <v>Frames</v>
          </cell>
          <cell r="I367" t="str">
            <v>Wks</v>
          </cell>
          <cell r="J367" t="str">
            <v>Days</v>
          </cell>
          <cell r="K367">
            <v>21</v>
          </cell>
          <cell r="M367">
            <v>29</v>
          </cell>
          <cell r="O367">
            <v>29</v>
          </cell>
          <cell r="Q367">
            <v>29</v>
          </cell>
          <cell r="Y367">
            <v>7</v>
          </cell>
          <cell r="Z367">
            <v>49</v>
          </cell>
        </row>
        <row r="368">
          <cell r="A368">
            <v>5</v>
          </cell>
          <cell r="B368">
            <v>49</v>
          </cell>
          <cell r="F368">
            <v>5</v>
          </cell>
          <cell r="G368">
            <v>49</v>
          </cell>
          <cell r="H368">
            <v>500</v>
          </cell>
          <cell r="I368">
            <v>5</v>
          </cell>
          <cell r="J368">
            <v>49</v>
          </cell>
          <cell r="K368">
            <v>21</v>
          </cell>
          <cell r="M368">
            <v>29</v>
          </cell>
          <cell r="O368">
            <v>29</v>
          </cell>
          <cell r="Q368">
            <v>29</v>
          </cell>
          <cell r="Y368">
            <v>7</v>
          </cell>
          <cell r="Z368">
            <v>49</v>
          </cell>
        </row>
        <row r="379">
          <cell r="Y379">
            <v>91</v>
          </cell>
          <cell r="Z379">
            <v>35</v>
          </cell>
        </row>
        <row r="380">
          <cell r="Y380">
            <v>91</v>
          </cell>
          <cell r="Z380">
            <v>35</v>
          </cell>
        </row>
        <row r="383">
          <cell r="N383" t="str">
            <v>ENGINEERING</v>
          </cell>
          <cell r="Y383" t="str">
            <v>WK Count</v>
          </cell>
          <cell r="Z383" t="str">
            <v>Total Days</v>
          </cell>
        </row>
        <row r="384">
          <cell r="N384" t="str">
            <v>ENGINEERING</v>
          </cell>
          <cell r="Y384" t="str">
            <v>WK Count</v>
          </cell>
          <cell r="Z384" t="str">
            <v>Total Days</v>
          </cell>
        </row>
        <row r="385">
          <cell r="A385" t="str">
            <v>PREP</v>
          </cell>
          <cell r="F385" t="str">
            <v>ANIMATION</v>
          </cell>
          <cell r="I385" t="str">
            <v>INK &amp; PAINT</v>
          </cell>
          <cell r="L385" t="str">
            <v>ALPHA</v>
          </cell>
          <cell r="N385" t="str">
            <v>BETA</v>
          </cell>
          <cell r="P385" t="str">
            <v>RTM</v>
          </cell>
          <cell r="Y385">
            <v>4</v>
          </cell>
          <cell r="Z385">
            <v>25.0642</v>
          </cell>
        </row>
        <row r="386">
          <cell r="A386" t="str">
            <v>PREP</v>
          </cell>
          <cell r="B386" t="str">
            <v>Days</v>
          </cell>
          <cell r="F386" t="str">
            <v>ANIMATION</v>
          </cell>
          <cell r="G386" t="str">
            <v>Days</v>
          </cell>
          <cell r="H386" t="str">
            <v>Frames</v>
          </cell>
          <cell r="I386" t="str">
            <v>INK &amp; PAINT</v>
          </cell>
          <cell r="J386" t="str">
            <v>Days</v>
          </cell>
          <cell r="L386" t="str">
            <v>ALPHA</v>
          </cell>
          <cell r="N386" t="str">
            <v>BETA</v>
          </cell>
          <cell r="P386" t="str">
            <v>RTM</v>
          </cell>
          <cell r="Y386">
            <v>4</v>
          </cell>
          <cell r="Z386">
            <v>25.0642</v>
          </cell>
        </row>
        <row r="387">
          <cell r="A387" t="str">
            <v>Wks</v>
          </cell>
          <cell r="B387" t="str">
            <v>Days</v>
          </cell>
          <cell r="F387" t="str">
            <v>Wks</v>
          </cell>
          <cell r="G387" t="str">
            <v>Days</v>
          </cell>
          <cell r="H387" t="str">
            <v>Frames</v>
          </cell>
          <cell r="I387" t="str">
            <v>Wks</v>
          </cell>
          <cell r="J387" t="str">
            <v>Days</v>
          </cell>
          <cell r="K387">
            <v>21</v>
          </cell>
          <cell r="M387">
            <v>29</v>
          </cell>
          <cell r="O387">
            <v>29</v>
          </cell>
          <cell r="Q387">
            <v>29</v>
          </cell>
          <cell r="Y387">
            <v>4</v>
          </cell>
          <cell r="Z387">
            <v>25.0642</v>
          </cell>
        </row>
        <row r="388">
          <cell r="A388">
            <v>1.5806</v>
          </cell>
          <cell r="B388">
            <v>25.0642</v>
          </cell>
          <cell r="F388">
            <v>1.5806</v>
          </cell>
          <cell r="G388">
            <v>25.0642</v>
          </cell>
          <cell r="H388">
            <v>158.06</v>
          </cell>
          <cell r="I388">
            <v>1.5806</v>
          </cell>
          <cell r="J388">
            <v>25.0642</v>
          </cell>
          <cell r="K388">
            <v>21</v>
          </cell>
          <cell r="M388">
            <v>29</v>
          </cell>
          <cell r="O388">
            <v>29</v>
          </cell>
          <cell r="Q388">
            <v>29</v>
          </cell>
          <cell r="Y388">
            <v>4</v>
          </cell>
          <cell r="Z388">
            <v>25.0642</v>
          </cell>
        </row>
        <row r="399">
          <cell r="Y399">
            <v>70</v>
          </cell>
          <cell r="Z399">
            <v>11.0642</v>
          </cell>
        </row>
        <row r="400">
          <cell r="Y400">
            <v>70</v>
          </cell>
          <cell r="Z400">
            <v>11.0642</v>
          </cell>
        </row>
        <row r="403">
          <cell r="N403" t="str">
            <v>ENGINEERING</v>
          </cell>
          <cell r="Y403" t="str">
            <v>WK Count</v>
          </cell>
          <cell r="Z403" t="str">
            <v>Total Days</v>
          </cell>
        </row>
        <row r="404">
          <cell r="N404" t="str">
            <v>ENGINEERING</v>
          </cell>
          <cell r="Y404" t="str">
            <v>WK Count</v>
          </cell>
          <cell r="Z404" t="str">
            <v>Total Days</v>
          </cell>
        </row>
        <row r="405">
          <cell r="A405" t="str">
            <v>PREP</v>
          </cell>
          <cell r="F405" t="str">
            <v>ANIMATION</v>
          </cell>
          <cell r="I405" t="str">
            <v>INK &amp; PAINT</v>
          </cell>
          <cell r="L405" t="str">
            <v>ALPHA</v>
          </cell>
          <cell r="N405" t="str">
            <v>BETA</v>
          </cell>
          <cell r="P405" t="str">
            <v>RTM</v>
          </cell>
          <cell r="Y405">
            <v>7</v>
          </cell>
          <cell r="Z405">
            <v>49</v>
          </cell>
        </row>
        <row r="406">
          <cell r="A406" t="str">
            <v>PREP</v>
          </cell>
          <cell r="B406" t="str">
            <v>Days</v>
          </cell>
          <cell r="F406" t="str">
            <v>ANIMATION</v>
          </cell>
          <cell r="G406" t="str">
            <v>Days</v>
          </cell>
          <cell r="H406" t="str">
            <v>Frames</v>
          </cell>
          <cell r="I406" t="str">
            <v>INK &amp; PAINT</v>
          </cell>
          <cell r="J406" t="str">
            <v>Days</v>
          </cell>
          <cell r="L406" t="str">
            <v>ALPHA</v>
          </cell>
          <cell r="N406" t="str">
            <v>BETA</v>
          </cell>
          <cell r="P406" t="str">
            <v>RTM</v>
          </cell>
          <cell r="Y406">
            <v>7</v>
          </cell>
          <cell r="Z406">
            <v>49</v>
          </cell>
        </row>
        <row r="407">
          <cell r="A407" t="str">
            <v>Wks</v>
          </cell>
          <cell r="B407" t="str">
            <v>Days</v>
          </cell>
          <cell r="F407" t="str">
            <v>Wks</v>
          </cell>
          <cell r="G407" t="str">
            <v>Days</v>
          </cell>
          <cell r="H407" t="str">
            <v>Frames</v>
          </cell>
          <cell r="I407" t="str">
            <v>Wks</v>
          </cell>
          <cell r="J407" t="str">
            <v>Days</v>
          </cell>
          <cell r="K407">
            <v>21</v>
          </cell>
          <cell r="M407">
            <v>29</v>
          </cell>
          <cell r="O407">
            <v>29</v>
          </cell>
          <cell r="Q407">
            <v>29</v>
          </cell>
          <cell r="Y407">
            <v>7</v>
          </cell>
          <cell r="Z407">
            <v>49</v>
          </cell>
        </row>
        <row r="408">
          <cell r="A408">
            <v>5</v>
          </cell>
          <cell r="B408">
            <v>49</v>
          </cell>
          <cell r="F408">
            <v>5</v>
          </cell>
          <cell r="G408">
            <v>49</v>
          </cell>
          <cell r="H408">
            <v>500</v>
          </cell>
          <cell r="I408">
            <v>5</v>
          </cell>
          <cell r="J408">
            <v>49</v>
          </cell>
          <cell r="K408">
            <v>21</v>
          </cell>
          <cell r="M408">
            <v>29</v>
          </cell>
          <cell r="O408">
            <v>29</v>
          </cell>
          <cell r="Q408">
            <v>29</v>
          </cell>
          <cell r="Y408">
            <v>7</v>
          </cell>
          <cell r="Z408">
            <v>49</v>
          </cell>
        </row>
        <row r="419">
          <cell r="Y419">
            <v>91</v>
          </cell>
          <cell r="Z419">
            <v>35</v>
          </cell>
        </row>
        <row r="420">
          <cell r="Y420">
            <v>91</v>
          </cell>
          <cell r="Z420">
            <v>35</v>
          </cell>
        </row>
        <row r="423">
          <cell r="N423" t="str">
            <v>ENGINEERING</v>
          </cell>
          <cell r="Y423" t="str">
            <v>WK Count</v>
          </cell>
          <cell r="Z423" t="str">
            <v>Total Days</v>
          </cell>
        </row>
        <row r="424">
          <cell r="N424" t="str">
            <v>ENGINEERING</v>
          </cell>
          <cell r="Y424" t="str">
            <v>WK Count</v>
          </cell>
          <cell r="Z424" t="str">
            <v>Total Days</v>
          </cell>
        </row>
        <row r="425">
          <cell r="A425" t="str">
            <v>PREP</v>
          </cell>
          <cell r="F425" t="str">
            <v>ANIMATION</v>
          </cell>
          <cell r="I425" t="str">
            <v>INK &amp; PAINT</v>
          </cell>
          <cell r="L425" t="str">
            <v>ALPHA</v>
          </cell>
          <cell r="N425" t="str">
            <v>BETA</v>
          </cell>
          <cell r="P425" t="str">
            <v>RTM</v>
          </cell>
          <cell r="Y425">
            <v>4</v>
          </cell>
          <cell r="Z425">
            <v>25.0642</v>
          </cell>
        </row>
        <row r="426">
          <cell r="A426" t="str">
            <v>PREP</v>
          </cell>
          <cell r="B426" t="str">
            <v>Days</v>
          </cell>
          <cell r="F426" t="str">
            <v>ANIMATION</v>
          </cell>
          <cell r="G426" t="str">
            <v>Days</v>
          </cell>
          <cell r="H426" t="str">
            <v>Frames</v>
          </cell>
          <cell r="I426" t="str">
            <v>INK &amp; PAINT</v>
          </cell>
          <cell r="J426" t="str">
            <v>Days</v>
          </cell>
          <cell r="L426" t="str">
            <v>ALPHA</v>
          </cell>
          <cell r="N426" t="str">
            <v>BETA</v>
          </cell>
          <cell r="P426" t="str">
            <v>RTM</v>
          </cell>
          <cell r="Y426">
            <v>4</v>
          </cell>
          <cell r="Z426">
            <v>25.0642</v>
          </cell>
        </row>
        <row r="427">
          <cell r="A427" t="str">
            <v>Wks</v>
          </cell>
          <cell r="B427" t="str">
            <v>Days</v>
          </cell>
          <cell r="F427" t="str">
            <v>Wks</v>
          </cell>
          <cell r="G427" t="str">
            <v>Days</v>
          </cell>
          <cell r="H427" t="str">
            <v>Frames</v>
          </cell>
          <cell r="I427" t="str">
            <v>Wks</v>
          </cell>
          <cell r="J427" t="str">
            <v>Days</v>
          </cell>
          <cell r="K427">
            <v>21</v>
          </cell>
          <cell r="M427">
            <v>29</v>
          </cell>
          <cell r="O427">
            <v>29</v>
          </cell>
          <cell r="Q427">
            <v>29</v>
          </cell>
          <cell r="Y427">
            <v>4</v>
          </cell>
          <cell r="Z427">
            <v>25.0642</v>
          </cell>
        </row>
        <row r="428">
          <cell r="A428">
            <v>1.5806</v>
          </cell>
          <cell r="B428">
            <v>25.0642</v>
          </cell>
          <cell r="F428">
            <v>1.5806</v>
          </cell>
          <cell r="G428">
            <v>25.0642</v>
          </cell>
          <cell r="H428">
            <v>158.06</v>
          </cell>
          <cell r="I428">
            <v>1.5806</v>
          </cell>
          <cell r="J428">
            <v>25.0642</v>
          </cell>
          <cell r="K428">
            <v>21</v>
          </cell>
          <cell r="M428">
            <v>29</v>
          </cell>
          <cell r="O428">
            <v>29</v>
          </cell>
          <cell r="Q428">
            <v>29</v>
          </cell>
          <cell r="Y428">
            <v>4</v>
          </cell>
          <cell r="Z428">
            <v>25.0642</v>
          </cell>
        </row>
        <row r="439">
          <cell r="Y439">
            <v>70</v>
          </cell>
          <cell r="Z439">
            <v>11.0642</v>
          </cell>
        </row>
        <row r="440">
          <cell r="Y440">
            <v>70</v>
          </cell>
          <cell r="Z440">
            <v>11.0642</v>
          </cell>
        </row>
        <row r="443">
          <cell r="N443" t="str">
            <v>ENGINEERING</v>
          </cell>
          <cell r="Y443" t="str">
            <v>WK Count</v>
          </cell>
          <cell r="Z443" t="str">
            <v>Total Days</v>
          </cell>
        </row>
        <row r="444">
          <cell r="N444" t="str">
            <v>ENGINEERING</v>
          </cell>
          <cell r="Y444" t="str">
            <v>WK Count</v>
          </cell>
          <cell r="Z444" t="str">
            <v>Total Days</v>
          </cell>
        </row>
        <row r="445">
          <cell r="A445" t="str">
            <v>PREP</v>
          </cell>
          <cell r="F445" t="str">
            <v>ANIMATION</v>
          </cell>
          <cell r="I445" t="str">
            <v>INK &amp; PAINT</v>
          </cell>
          <cell r="L445" t="str">
            <v>ALPHA</v>
          </cell>
          <cell r="N445" t="str">
            <v>BETA</v>
          </cell>
          <cell r="P445" t="str">
            <v>RTM</v>
          </cell>
          <cell r="Y445">
            <v>4</v>
          </cell>
          <cell r="Z445">
            <v>32.440100000000001</v>
          </cell>
        </row>
        <row r="446">
          <cell r="A446" t="str">
            <v>PREP</v>
          </cell>
          <cell r="B446" t="str">
            <v>Days</v>
          </cell>
          <cell r="F446" t="str">
            <v>ANIMATION</v>
          </cell>
          <cell r="G446" t="str">
            <v>Days</v>
          </cell>
          <cell r="H446" t="str">
            <v>Frames</v>
          </cell>
          <cell r="I446" t="str">
            <v>INK &amp; PAINT</v>
          </cell>
          <cell r="J446" t="str">
            <v>Days</v>
          </cell>
          <cell r="L446" t="str">
            <v>ALPHA</v>
          </cell>
          <cell r="N446" t="str">
            <v>BETA</v>
          </cell>
          <cell r="P446" t="str">
            <v>RTM</v>
          </cell>
          <cell r="Y446">
            <v>4</v>
          </cell>
          <cell r="Z446">
            <v>32.440100000000001</v>
          </cell>
        </row>
        <row r="447">
          <cell r="A447" t="str">
            <v>Wks</v>
          </cell>
          <cell r="B447" t="str">
            <v>Days</v>
          </cell>
          <cell r="F447" t="str">
            <v>Wks</v>
          </cell>
          <cell r="G447" t="str">
            <v>Days</v>
          </cell>
          <cell r="H447" t="str">
            <v>Frames</v>
          </cell>
          <cell r="I447" t="str">
            <v>Wks</v>
          </cell>
          <cell r="J447" t="str">
            <v>Days</v>
          </cell>
          <cell r="K447">
            <v>21</v>
          </cell>
          <cell r="M447">
            <v>29</v>
          </cell>
          <cell r="O447">
            <v>29</v>
          </cell>
          <cell r="Q447">
            <v>29</v>
          </cell>
          <cell r="Y447">
            <v>4</v>
          </cell>
          <cell r="Z447">
            <v>32.440100000000001</v>
          </cell>
        </row>
        <row r="448">
          <cell r="A448">
            <v>2.6343000000000001</v>
          </cell>
          <cell r="B448">
            <v>32.440100000000001</v>
          </cell>
          <cell r="F448">
            <v>2.6343000000000001</v>
          </cell>
          <cell r="G448">
            <v>32.440100000000001</v>
          </cell>
          <cell r="H448">
            <v>263.43</v>
          </cell>
          <cell r="I448">
            <v>2.6343000000000001</v>
          </cell>
          <cell r="J448">
            <v>32.440100000000001</v>
          </cell>
          <cell r="K448">
            <v>21</v>
          </cell>
          <cell r="M448">
            <v>29</v>
          </cell>
          <cell r="O448">
            <v>29</v>
          </cell>
          <cell r="Q448">
            <v>29</v>
          </cell>
          <cell r="Y448">
            <v>4</v>
          </cell>
          <cell r="Z448">
            <v>32.440100000000001</v>
          </cell>
        </row>
        <row r="459">
          <cell r="Y459">
            <v>70</v>
          </cell>
          <cell r="Z459">
            <v>18.440100000000001</v>
          </cell>
        </row>
        <row r="460">
          <cell r="Y460">
            <v>70</v>
          </cell>
          <cell r="Z460">
            <v>18.440100000000001</v>
          </cell>
        </row>
        <row r="463">
          <cell r="N463" t="str">
            <v>ENGINEERING</v>
          </cell>
          <cell r="Y463" t="str">
            <v>WK Count</v>
          </cell>
          <cell r="Z463" t="str">
            <v>Total Days</v>
          </cell>
        </row>
        <row r="464">
          <cell r="N464" t="str">
            <v>ENGINEERING</v>
          </cell>
          <cell r="Y464" t="str">
            <v>WK Count</v>
          </cell>
          <cell r="Z464" t="str">
            <v>Total Days</v>
          </cell>
        </row>
        <row r="465">
          <cell r="A465" t="str">
            <v>PREP</v>
          </cell>
          <cell r="F465" t="str">
            <v>ANIMATION</v>
          </cell>
          <cell r="I465" t="str">
            <v>INK &amp; PAINT</v>
          </cell>
          <cell r="L465" t="str">
            <v>ALPHA</v>
          </cell>
          <cell r="N465" t="str">
            <v>BETA</v>
          </cell>
          <cell r="P465" t="str">
            <v>RTM</v>
          </cell>
          <cell r="Y465">
            <v>3</v>
          </cell>
          <cell r="Z465">
            <v>25.0642</v>
          </cell>
        </row>
        <row r="466">
          <cell r="A466" t="str">
            <v>PREP</v>
          </cell>
          <cell r="B466" t="str">
            <v>Days</v>
          </cell>
          <cell r="F466" t="str">
            <v>ANIMATION</v>
          </cell>
          <cell r="G466" t="str">
            <v>Days</v>
          </cell>
          <cell r="H466" t="str">
            <v>Frames</v>
          </cell>
          <cell r="I466" t="str">
            <v>INK &amp; PAINT</v>
          </cell>
          <cell r="J466" t="str">
            <v>Days</v>
          </cell>
          <cell r="L466" t="str">
            <v>ALPHA</v>
          </cell>
          <cell r="N466" t="str">
            <v>BETA</v>
          </cell>
          <cell r="P466" t="str">
            <v>RTM</v>
          </cell>
          <cell r="Y466">
            <v>3</v>
          </cell>
          <cell r="Z466">
            <v>25.0642</v>
          </cell>
        </row>
        <row r="467">
          <cell r="A467" t="str">
            <v>Wks</v>
          </cell>
          <cell r="B467" t="str">
            <v>Days</v>
          </cell>
          <cell r="F467" t="str">
            <v>Wks</v>
          </cell>
          <cell r="G467" t="str">
            <v>Days</v>
          </cell>
          <cell r="H467" t="str">
            <v>Frames</v>
          </cell>
          <cell r="I467" t="str">
            <v>Wks</v>
          </cell>
          <cell r="J467" t="str">
            <v>Days</v>
          </cell>
          <cell r="K467">
            <v>21</v>
          </cell>
          <cell r="M467">
            <v>29</v>
          </cell>
          <cell r="O467">
            <v>29</v>
          </cell>
          <cell r="Q467">
            <v>29</v>
          </cell>
          <cell r="Y467">
            <v>3</v>
          </cell>
          <cell r="Z467">
            <v>25.0642</v>
          </cell>
        </row>
        <row r="468">
          <cell r="A468">
            <v>1.5806</v>
          </cell>
          <cell r="B468">
            <v>25.0642</v>
          </cell>
          <cell r="F468">
            <v>1.5806</v>
          </cell>
          <cell r="G468">
            <v>25.0642</v>
          </cell>
          <cell r="H468">
            <v>158.06</v>
          </cell>
          <cell r="I468">
            <v>1.5806</v>
          </cell>
          <cell r="J468">
            <v>25.0642</v>
          </cell>
          <cell r="K468">
            <v>21</v>
          </cell>
          <cell r="M468">
            <v>29</v>
          </cell>
          <cell r="O468">
            <v>29</v>
          </cell>
          <cell r="Q468">
            <v>29</v>
          </cell>
          <cell r="Y468">
            <v>3</v>
          </cell>
          <cell r="Z468">
            <v>25.0642</v>
          </cell>
        </row>
        <row r="479">
          <cell r="Y479">
            <v>63</v>
          </cell>
          <cell r="Z479">
            <v>11.0642</v>
          </cell>
        </row>
        <row r="480">
          <cell r="Y480">
            <v>63</v>
          </cell>
          <cell r="Z480">
            <v>11.0642</v>
          </cell>
        </row>
        <row r="483">
          <cell r="N483" t="str">
            <v>ENGINEERING</v>
          </cell>
          <cell r="Y483" t="str">
            <v>WK Count</v>
          </cell>
          <cell r="Z483" t="str">
            <v>Total Days</v>
          </cell>
        </row>
        <row r="484">
          <cell r="N484" t="str">
            <v>ENGINEERING</v>
          </cell>
          <cell r="Y484" t="str">
            <v>WK Count</v>
          </cell>
          <cell r="Z484" t="str">
            <v>Total Days</v>
          </cell>
        </row>
        <row r="485">
          <cell r="A485" t="str">
            <v>PREP</v>
          </cell>
          <cell r="F485" t="str">
            <v>ANIMATION</v>
          </cell>
          <cell r="I485" t="str">
            <v>INK &amp; PAINT</v>
          </cell>
          <cell r="L485" t="str">
            <v>ALPHA</v>
          </cell>
          <cell r="N485" t="str">
            <v>BETA</v>
          </cell>
          <cell r="P485" t="str">
            <v>RTM</v>
          </cell>
          <cell r="Y485">
            <v>7</v>
          </cell>
          <cell r="Z485">
            <v>46.393619999999999</v>
          </cell>
        </row>
        <row r="486">
          <cell r="A486" t="str">
            <v>PREP</v>
          </cell>
          <cell r="B486" t="str">
            <v>Days</v>
          </cell>
          <cell r="F486" t="str">
            <v>ANIMATION</v>
          </cell>
          <cell r="G486" t="str">
            <v>Days</v>
          </cell>
          <cell r="H486" t="str">
            <v>Frames</v>
          </cell>
          <cell r="I486" t="str">
            <v>INK &amp; PAINT</v>
          </cell>
          <cell r="J486" t="str">
            <v>Days</v>
          </cell>
          <cell r="L486" t="str">
            <v>ALPHA</v>
          </cell>
          <cell r="N486" t="str">
            <v>BETA</v>
          </cell>
          <cell r="P486" t="str">
            <v>RTM</v>
          </cell>
          <cell r="Y486">
            <v>7</v>
          </cell>
          <cell r="Z486">
            <v>46.393619999999999</v>
          </cell>
        </row>
        <row r="487">
          <cell r="A487" t="str">
            <v>Wks</v>
          </cell>
          <cell r="B487" t="str">
            <v>Days</v>
          </cell>
          <cell r="F487" t="str">
            <v>Wks</v>
          </cell>
          <cell r="G487" t="str">
            <v>Days</v>
          </cell>
          <cell r="H487" t="str">
            <v>Frames</v>
          </cell>
          <cell r="I487" t="str">
            <v>Wks</v>
          </cell>
          <cell r="J487" t="str">
            <v>Days</v>
          </cell>
          <cell r="K487">
            <v>21</v>
          </cell>
          <cell r="M487">
            <v>29</v>
          </cell>
          <cell r="O487">
            <v>29</v>
          </cell>
          <cell r="Q487">
            <v>29</v>
          </cell>
          <cell r="Y487">
            <v>9</v>
          </cell>
          <cell r="Z487">
            <v>62.393619999999999</v>
          </cell>
        </row>
        <row r="488">
          <cell r="A488">
            <v>4.6276599999999997</v>
          </cell>
          <cell r="B488">
            <v>46.393619999999999</v>
          </cell>
          <cell r="F488">
            <v>4.6276599999999997</v>
          </cell>
          <cell r="G488">
            <v>62.393619999999999</v>
          </cell>
          <cell r="H488">
            <v>2313.83</v>
          </cell>
          <cell r="I488">
            <v>4.6276599999999997</v>
          </cell>
          <cell r="J488">
            <v>46.393619999999999</v>
          </cell>
          <cell r="K488">
            <v>21</v>
          </cell>
          <cell r="M488">
            <v>29</v>
          </cell>
          <cell r="O488">
            <v>29</v>
          </cell>
          <cell r="Q488">
            <v>29</v>
          </cell>
          <cell r="Y488">
            <v>6</v>
          </cell>
          <cell r="Z488">
            <v>46.393619999999999</v>
          </cell>
        </row>
        <row r="500">
          <cell r="Y500">
            <v>105</v>
          </cell>
          <cell r="Z500">
            <v>32.393619999999999</v>
          </cell>
        </row>
        <row r="501">
          <cell r="Y501">
            <v>105</v>
          </cell>
          <cell r="Z501">
            <v>32.393619999999999</v>
          </cell>
        </row>
        <row r="504">
          <cell r="N504" t="str">
            <v>ENGINEERING</v>
          </cell>
          <cell r="Y504" t="str">
            <v>WK Count</v>
          </cell>
          <cell r="Z504" t="str">
            <v>Total Days</v>
          </cell>
        </row>
        <row r="505">
          <cell r="N505" t="str">
            <v>ENGINEERING</v>
          </cell>
          <cell r="Y505" t="str">
            <v>WK Count</v>
          </cell>
          <cell r="Z505" t="str">
            <v>Total Days</v>
          </cell>
        </row>
        <row r="506">
          <cell r="A506" t="str">
            <v>PREP</v>
          </cell>
          <cell r="F506" t="str">
            <v>ANIMATION</v>
          </cell>
          <cell r="I506" t="str">
            <v>INK &amp; PAINT</v>
          </cell>
          <cell r="L506" t="str">
            <v>ALPHA</v>
          </cell>
          <cell r="N506" t="str">
            <v>BETA</v>
          </cell>
          <cell r="P506" t="str">
            <v>RTM</v>
          </cell>
          <cell r="Y506">
            <v>25</v>
          </cell>
          <cell r="Z506">
            <v>175.96809999999999</v>
          </cell>
        </row>
        <row r="507">
          <cell r="A507" t="str">
            <v>PREP</v>
          </cell>
          <cell r="B507" t="str">
            <v>Days</v>
          </cell>
          <cell r="F507" t="str">
            <v>ANIMATION</v>
          </cell>
          <cell r="G507" t="str">
            <v>Days</v>
          </cell>
          <cell r="H507" t="str">
            <v>Frames</v>
          </cell>
          <cell r="I507" t="str">
            <v>INK &amp; PAINT</v>
          </cell>
          <cell r="J507" t="str">
            <v>Days</v>
          </cell>
          <cell r="L507" t="str">
            <v>ALPHA</v>
          </cell>
          <cell r="N507" t="str">
            <v>BETA</v>
          </cell>
          <cell r="P507" t="str">
            <v>RTM</v>
          </cell>
          <cell r="Y507">
            <v>25</v>
          </cell>
          <cell r="Z507">
            <v>175.96809999999999</v>
          </cell>
        </row>
        <row r="508">
          <cell r="A508" t="str">
            <v>Wks</v>
          </cell>
          <cell r="B508" t="str">
            <v>Days</v>
          </cell>
          <cell r="F508" t="str">
            <v>Wks</v>
          </cell>
          <cell r="G508" t="str">
            <v>Days</v>
          </cell>
          <cell r="H508" t="str">
            <v>Frames</v>
          </cell>
          <cell r="I508" t="str">
            <v>Wks</v>
          </cell>
          <cell r="J508" t="str">
            <v>Days</v>
          </cell>
          <cell r="K508">
            <v>21</v>
          </cell>
          <cell r="M508">
            <v>29</v>
          </cell>
          <cell r="O508">
            <v>29</v>
          </cell>
          <cell r="Q508">
            <v>29</v>
          </cell>
          <cell r="Y508">
            <v>28</v>
          </cell>
          <cell r="Z508">
            <v>191.96809999999999</v>
          </cell>
        </row>
        <row r="509">
          <cell r="A509">
            <v>23.138300000000001</v>
          </cell>
          <cell r="B509">
            <v>175.96809999999999</v>
          </cell>
          <cell r="F509">
            <v>23.138300000000001</v>
          </cell>
          <cell r="G509">
            <v>191.96809999999999</v>
          </cell>
          <cell r="H509">
            <v>2313.83</v>
          </cell>
          <cell r="I509">
            <v>23.138300000000001</v>
          </cell>
          <cell r="J509">
            <v>175.96809999999999</v>
          </cell>
          <cell r="K509">
            <v>21</v>
          </cell>
          <cell r="M509">
            <v>29</v>
          </cell>
          <cell r="O509">
            <v>29</v>
          </cell>
          <cell r="Q509">
            <v>29</v>
          </cell>
          <cell r="Y509">
            <v>25</v>
          </cell>
          <cell r="Z509">
            <v>175.96809999999999</v>
          </cell>
        </row>
        <row r="521">
          <cell r="Y521">
            <v>238</v>
          </cell>
          <cell r="Z521">
            <v>161.96809999999999</v>
          </cell>
        </row>
        <row r="522">
          <cell r="Y522">
            <v>238</v>
          </cell>
          <cell r="Z522">
            <v>161.96809999999999</v>
          </cell>
        </row>
        <row r="525">
          <cell r="N525" t="str">
            <v>ENGINEERING</v>
          </cell>
          <cell r="Y525" t="str">
            <v>WK Count</v>
          </cell>
          <cell r="Z525" t="str">
            <v>Total Days</v>
          </cell>
        </row>
        <row r="526">
          <cell r="N526" t="str">
            <v>ENGINEERING</v>
          </cell>
          <cell r="Y526" t="str">
            <v>WK Count</v>
          </cell>
          <cell r="Z526" t="str">
            <v>Total Days</v>
          </cell>
        </row>
        <row r="527">
          <cell r="A527" t="str">
            <v>PREP</v>
          </cell>
          <cell r="F527" t="str">
            <v>ANIMATION</v>
          </cell>
          <cell r="I527" t="str">
            <v>INK &amp; PAINT</v>
          </cell>
          <cell r="L527" t="str">
            <v>ALPHA</v>
          </cell>
          <cell r="N527" t="str">
            <v>BETA</v>
          </cell>
          <cell r="P527" t="str">
            <v>RTM</v>
          </cell>
          <cell r="Y527">
            <v>14</v>
          </cell>
          <cell r="Z527">
            <v>98</v>
          </cell>
        </row>
        <row r="528">
          <cell r="A528" t="str">
            <v>PREP</v>
          </cell>
          <cell r="B528" t="str">
            <v>Days</v>
          </cell>
          <cell r="F528" t="str">
            <v>ANIMATION</v>
          </cell>
          <cell r="G528" t="str">
            <v>Days</v>
          </cell>
          <cell r="H528" t="str">
            <v>Frames</v>
          </cell>
          <cell r="I528" t="str">
            <v>INK &amp; PAINT</v>
          </cell>
          <cell r="J528" t="str">
            <v>Days</v>
          </cell>
          <cell r="L528" t="str">
            <v>ALPHA</v>
          </cell>
          <cell r="N528" t="str">
            <v>BETA</v>
          </cell>
          <cell r="P528" t="str">
            <v>RTM</v>
          </cell>
          <cell r="Y528">
            <v>14</v>
          </cell>
          <cell r="Z528">
            <v>98</v>
          </cell>
        </row>
        <row r="529">
          <cell r="A529" t="str">
            <v>Wks</v>
          </cell>
          <cell r="B529" t="str">
            <v>Days</v>
          </cell>
          <cell r="F529" t="str">
            <v>Wks</v>
          </cell>
          <cell r="G529" t="str">
            <v>Days</v>
          </cell>
          <cell r="H529" t="str">
            <v>Frames</v>
          </cell>
          <cell r="I529" t="str">
            <v>Wks</v>
          </cell>
          <cell r="J529" t="str">
            <v>Days</v>
          </cell>
          <cell r="K529">
            <v>21</v>
          </cell>
          <cell r="M529">
            <v>29</v>
          </cell>
          <cell r="O529">
            <v>29</v>
          </cell>
          <cell r="Q529">
            <v>29</v>
          </cell>
          <cell r="Y529">
            <v>17</v>
          </cell>
          <cell r="Z529">
            <v>114</v>
          </cell>
        </row>
        <row r="530">
          <cell r="A530">
            <v>12</v>
          </cell>
          <cell r="B530">
            <v>98</v>
          </cell>
          <cell r="F530">
            <v>12</v>
          </cell>
          <cell r="G530">
            <v>114</v>
          </cell>
          <cell r="H530">
            <v>6000</v>
          </cell>
          <cell r="I530">
            <v>12</v>
          </cell>
          <cell r="J530">
            <v>98</v>
          </cell>
          <cell r="K530">
            <v>21</v>
          </cell>
          <cell r="M530">
            <v>29</v>
          </cell>
          <cell r="O530">
            <v>29</v>
          </cell>
          <cell r="Q530">
            <v>29</v>
          </cell>
          <cell r="Y530">
            <v>14</v>
          </cell>
          <cell r="Z530">
            <v>98</v>
          </cell>
        </row>
        <row r="542">
          <cell r="Y542">
            <v>161</v>
          </cell>
          <cell r="Z542">
            <v>84</v>
          </cell>
        </row>
        <row r="543">
          <cell r="Y543">
            <v>161</v>
          </cell>
          <cell r="Z543">
            <v>84</v>
          </cell>
        </row>
        <row r="546">
          <cell r="N546" t="str">
            <v>ENGINEERING</v>
          </cell>
          <cell r="Y546" t="str">
            <v>WK Count</v>
          </cell>
          <cell r="Z546" t="str">
            <v>Total Days</v>
          </cell>
        </row>
        <row r="547">
          <cell r="N547" t="str">
            <v>ENGINEERING</v>
          </cell>
          <cell r="Y547" t="str">
            <v>WK Count</v>
          </cell>
          <cell r="Z547" t="str">
            <v>Total Days</v>
          </cell>
        </row>
        <row r="548">
          <cell r="A548" t="str">
            <v>PREP</v>
          </cell>
          <cell r="F548" t="str">
            <v>ANIMATION</v>
          </cell>
          <cell r="I548" t="str">
            <v>INK &amp; PAINT</v>
          </cell>
          <cell r="L548" t="str">
            <v>ALPHA</v>
          </cell>
          <cell r="N548" t="str">
            <v>BETA</v>
          </cell>
          <cell r="P548" t="str">
            <v>RTM</v>
          </cell>
          <cell r="Y548">
            <v>6</v>
          </cell>
          <cell r="Z548">
            <v>36.435933333333338</v>
          </cell>
        </row>
        <row r="549">
          <cell r="A549" t="str">
            <v>PREP</v>
          </cell>
          <cell r="B549" t="str">
            <v>Days</v>
          </cell>
          <cell r="F549" t="str">
            <v>ANIMATION</v>
          </cell>
          <cell r="G549" t="str">
            <v>Days</v>
          </cell>
          <cell r="H549" t="str">
            <v>Frames</v>
          </cell>
          <cell r="I549" t="str">
            <v>INK &amp; PAINT</v>
          </cell>
          <cell r="J549" t="str">
            <v>Days</v>
          </cell>
          <cell r="L549" t="str">
            <v>ALPHA</v>
          </cell>
          <cell r="N549" t="str">
            <v>BETA</v>
          </cell>
          <cell r="P549" t="str">
            <v>RTM</v>
          </cell>
          <cell r="Y549">
            <v>6</v>
          </cell>
          <cell r="Z549">
            <v>36.435933333333338</v>
          </cell>
        </row>
        <row r="550">
          <cell r="A550" t="str">
            <v>Wks</v>
          </cell>
          <cell r="B550" t="str">
            <v>Days</v>
          </cell>
          <cell r="F550" t="str">
            <v>Wks</v>
          </cell>
          <cell r="G550" t="str">
            <v>Days</v>
          </cell>
          <cell r="H550" t="str">
            <v>Frames</v>
          </cell>
          <cell r="I550" t="str">
            <v>Wks</v>
          </cell>
          <cell r="J550" t="str">
            <v>Days</v>
          </cell>
          <cell r="K550">
            <v>21</v>
          </cell>
          <cell r="M550">
            <v>29</v>
          </cell>
          <cell r="O550">
            <v>29</v>
          </cell>
          <cell r="Q550">
            <v>29</v>
          </cell>
          <cell r="Y550">
            <v>8</v>
          </cell>
          <cell r="Z550">
            <v>52.435933333333338</v>
          </cell>
        </row>
        <row r="551">
          <cell r="A551">
            <v>3.2051333333333334</v>
          </cell>
          <cell r="B551">
            <v>36.435933333333338</v>
          </cell>
          <cell r="F551">
            <v>3.2051333333333334</v>
          </cell>
          <cell r="G551">
            <v>52.435933333333338</v>
          </cell>
          <cell r="H551">
            <v>480.77</v>
          </cell>
          <cell r="I551">
            <v>3.2051333333333334</v>
          </cell>
          <cell r="J551">
            <v>36.435933333333338</v>
          </cell>
          <cell r="K551">
            <v>21</v>
          </cell>
          <cell r="M551">
            <v>29</v>
          </cell>
          <cell r="O551">
            <v>29</v>
          </cell>
          <cell r="Q551">
            <v>29</v>
          </cell>
          <cell r="Y551">
            <v>5</v>
          </cell>
          <cell r="Z551">
            <v>36.435933333333338</v>
          </cell>
        </row>
        <row r="563">
          <cell r="Y563">
            <v>98</v>
          </cell>
          <cell r="Z563">
            <v>22.435933333333338</v>
          </cell>
        </row>
        <row r="564">
          <cell r="Y564">
            <v>98</v>
          </cell>
          <cell r="Z564">
            <v>22.435933333333338</v>
          </cell>
        </row>
        <row r="567">
          <cell r="N567" t="str">
            <v>ENGINEERING</v>
          </cell>
          <cell r="Y567" t="str">
            <v>WK Count</v>
          </cell>
          <cell r="Z567" t="str">
            <v>Total Days</v>
          </cell>
        </row>
        <row r="568">
          <cell r="N568" t="str">
            <v>ENGINEERING</v>
          </cell>
          <cell r="Y568" t="str">
            <v>WK Count</v>
          </cell>
          <cell r="Z568" t="str">
            <v>Total Days</v>
          </cell>
        </row>
        <row r="569">
          <cell r="A569" t="str">
            <v>PREP</v>
          </cell>
          <cell r="F569" t="str">
            <v>ANIMATION</v>
          </cell>
          <cell r="I569" t="str">
            <v>INK &amp; PAINT</v>
          </cell>
          <cell r="L569" t="str">
            <v>ALPHA</v>
          </cell>
          <cell r="N569" t="str">
            <v>BETA</v>
          </cell>
          <cell r="P569" t="str">
            <v>RTM</v>
          </cell>
          <cell r="Y569">
            <v>25</v>
          </cell>
          <cell r="Z569">
            <v>175</v>
          </cell>
        </row>
        <row r="570">
          <cell r="A570" t="str">
            <v>PREP</v>
          </cell>
          <cell r="B570" t="str">
            <v>Days</v>
          </cell>
          <cell r="F570" t="str">
            <v>ANIMATION</v>
          </cell>
          <cell r="G570" t="str">
            <v>Days</v>
          </cell>
          <cell r="H570" t="str">
            <v>Frames</v>
          </cell>
          <cell r="I570" t="str">
            <v>INK &amp; PAINT</v>
          </cell>
          <cell r="J570" t="str">
            <v>Days</v>
          </cell>
          <cell r="L570" t="str">
            <v>ALPHA</v>
          </cell>
          <cell r="N570" t="str">
            <v>BETA</v>
          </cell>
          <cell r="P570" t="str">
            <v>RTM</v>
          </cell>
          <cell r="Y570">
            <v>25</v>
          </cell>
          <cell r="Z570">
            <v>175</v>
          </cell>
        </row>
        <row r="571">
          <cell r="A571" t="str">
            <v>Wks</v>
          </cell>
          <cell r="B571" t="str">
            <v>Days</v>
          </cell>
          <cell r="F571" t="str">
            <v>Wks</v>
          </cell>
          <cell r="G571" t="str">
            <v>Days</v>
          </cell>
          <cell r="H571" t="str">
            <v>Frames</v>
          </cell>
          <cell r="I571" t="str">
            <v>Wks</v>
          </cell>
          <cell r="J571" t="str">
            <v>Days</v>
          </cell>
          <cell r="K571">
            <v>21</v>
          </cell>
          <cell r="M571">
            <v>29</v>
          </cell>
          <cell r="O571">
            <v>29</v>
          </cell>
          <cell r="Q571">
            <v>29</v>
          </cell>
          <cell r="Y571">
            <v>29</v>
          </cell>
          <cell r="Z571">
            <v>201</v>
          </cell>
        </row>
        <row r="572">
          <cell r="A572">
            <v>23</v>
          </cell>
          <cell r="B572">
            <v>175</v>
          </cell>
          <cell r="F572">
            <v>23</v>
          </cell>
          <cell r="G572">
            <v>201</v>
          </cell>
          <cell r="H572">
            <v>11500</v>
          </cell>
          <cell r="I572">
            <v>23</v>
          </cell>
          <cell r="J572">
            <v>175</v>
          </cell>
          <cell r="K572">
            <v>21</v>
          </cell>
          <cell r="M572">
            <v>29</v>
          </cell>
          <cell r="O572">
            <v>29</v>
          </cell>
          <cell r="Q572">
            <v>29</v>
          </cell>
          <cell r="Y572">
            <v>25</v>
          </cell>
          <cell r="Z572">
            <v>175</v>
          </cell>
        </row>
        <row r="584">
          <cell r="Y584">
            <v>245</v>
          </cell>
          <cell r="Z584">
            <v>161</v>
          </cell>
        </row>
        <row r="585">
          <cell r="Y585">
            <v>245</v>
          </cell>
          <cell r="Z585">
            <v>161</v>
          </cell>
        </row>
        <row r="587">
          <cell r="Y587">
            <v>0</v>
          </cell>
          <cell r="Z587">
            <v>0</v>
          </cell>
        </row>
        <row r="588">
          <cell r="Y588">
            <v>0</v>
          </cell>
          <cell r="Z588">
            <v>0</v>
          </cell>
        </row>
        <row r="589">
          <cell r="Y589" t="e">
            <v>#REF!</v>
          </cell>
          <cell r="Z589" t="e">
            <v>#REF!</v>
          </cell>
        </row>
        <row r="590">
          <cell r="Y590">
            <v>0</v>
          </cell>
          <cell r="Z590">
            <v>0</v>
          </cell>
        </row>
        <row r="591">
          <cell r="Y591" t="e">
            <v>#REF!</v>
          </cell>
          <cell r="Z591" t="e">
            <v>#REF!</v>
          </cell>
        </row>
        <row r="592">
          <cell r="Y592" t="e">
            <v>#REF!</v>
          </cell>
          <cell r="Z592" t="e">
            <v>#REF!</v>
          </cell>
        </row>
        <row r="593">
          <cell r="Y593" t="e">
            <v>#REF!</v>
          </cell>
          <cell r="Z593" t="e">
            <v>#REF!</v>
          </cell>
        </row>
        <row r="594">
          <cell r="Y594" t="e">
            <v>#REF!</v>
          </cell>
          <cell r="Z594" t="e">
            <v>#REF!</v>
          </cell>
        </row>
        <row r="595">
          <cell r="Y595" t="e">
            <v>#REF!</v>
          </cell>
          <cell r="Z595" t="e">
            <v>#REF!</v>
          </cell>
        </row>
        <row r="596">
          <cell r="Y596" t="e">
            <v>#REF!</v>
          </cell>
          <cell r="Z596" t="e">
            <v>#REF!</v>
          </cell>
        </row>
        <row r="597">
          <cell r="Y597" t="e">
            <v>#REF!</v>
          </cell>
          <cell r="Z597" t="e">
            <v>#REF!</v>
          </cell>
        </row>
        <row r="598">
          <cell r="Y598" t="e">
            <v>#REF!</v>
          </cell>
          <cell r="Z598" t="e">
            <v>#REF!</v>
          </cell>
        </row>
        <row r="599">
          <cell r="Y599" t="e">
            <v>#REF!</v>
          </cell>
          <cell r="Z599" t="e">
            <v>#REF!</v>
          </cell>
        </row>
        <row r="600">
          <cell r="Y600" t="e">
            <v>#REF!</v>
          </cell>
          <cell r="Z600" t="e">
            <v>#REF!</v>
          </cell>
        </row>
        <row r="601">
          <cell r="Y601" t="e">
            <v>#REF!</v>
          </cell>
          <cell r="Z601" t="e">
            <v>#REF!</v>
          </cell>
        </row>
        <row r="602">
          <cell r="Y602" t="e">
            <v>#REF!</v>
          </cell>
          <cell r="Z602" t="e">
            <v>#REF!</v>
          </cell>
        </row>
        <row r="603">
          <cell r="Y603" t="e">
            <v>#REF!</v>
          </cell>
          <cell r="Z603" t="e">
            <v>#REF!</v>
          </cell>
        </row>
        <row r="604">
          <cell r="Y604" t="e">
            <v>#REF!</v>
          </cell>
          <cell r="Z604" t="e">
            <v>#REF!</v>
          </cell>
        </row>
        <row r="605">
          <cell r="Y605" t="e">
            <v>#REF!</v>
          </cell>
          <cell r="Z605" t="e">
            <v>#REF!</v>
          </cell>
        </row>
        <row r="606">
          <cell r="Y606" t="e">
            <v>#REF!</v>
          </cell>
          <cell r="Z606" t="e">
            <v>#REF!</v>
          </cell>
        </row>
        <row r="607">
          <cell r="Y607" t="e">
            <v>#REF!</v>
          </cell>
          <cell r="Z607" t="e">
            <v>#REF!</v>
          </cell>
        </row>
        <row r="608">
          <cell r="Y608" t="e">
            <v>#REF!</v>
          </cell>
          <cell r="Z608" t="e">
            <v>#REF!</v>
          </cell>
        </row>
        <row r="609">
          <cell r="Y609" t="e">
            <v>#REF!</v>
          </cell>
          <cell r="Z609" t="e">
            <v>#REF!</v>
          </cell>
        </row>
        <row r="610">
          <cell r="Y610">
            <v>0</v>
          </cell>
          <cell r="Z610">
            <v>0</v>
          </cell>
        </row>
        <row r="611">
          <cell r="Y611">
            <v>0</v>
          </cell>
          <cell r="Z611">
            <v>0</v>
          </cell>
        </row>
        <row r="612">
          <cell r="Y612" t="e">
            <v>#REF!</v>
          </cell>
          <cell r="Z612" t="e">
            <v>#REF!</v>
          </cell>
        </row>
      </sheetData>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ct value"/>
      <sheetName val="lookup to left"/>
      <sheetName val="case sensitive"/>
      <sheetName val="multiple tables"/>
      <sheetName val="grade lookup"/>
      <sheetName val="GPA"/>
      <sheetName val="2-way lookup"/>
      <sheetName val="2-column lookup"/>
      <sheetName val="cell address"/>
      <sheetName val="closest match"/>
      <sheetName val="interpolated"/>
      <sheetName val="lookup_trend"/>
    </sheetNames>
    <sheetDataSet>
      <sheetData sheetId="0">
        <row r="1">
          <cell r="C1" t="str">
            <v>Employee Number</v>
          </cell>
        </row>
      </sheetData>
      <sheetData sheetId="1">
        <row r="1">
          <cell r="G1" t="str">
            <v>Hardy</v>
          </cell>
        </row>
      </sheetData>
      <sheetData sheetId="2">
        <row r="1">
          <cell r="B1" t="str">
            <v>DOG</v>
          </cell>
        </row>
      </sheetData>
      <sheetData sheetId="3"/>
      <sheetData sheetId="4">
        <row r="2">
          <cell r="E2">
            <v>0</v>
          </cell>
        </row>
      </sheetData>
      <sheetData sheetId="5">
        <row r="2">
          <cell r="B2">
            <v>3</v>
          </cell>
        </row>
      </sheetData>
      <sheetData sheetId="6">
        <row r="1">
          <cell r="B1" t="str">
            <v>July</v>
          </cell>
        </row>
      </sheetData>
      <sheetData sheetId="7">
        <row r="1">
          <cell r="B1" t="str">
            <v>Jeep</v>
          </cell>
        </row>
      </sheetData>
      <sheetData sheetId="8"/>
      <sheetData sheetId="9">
        <row r="2">
          <cell r="B2">
            <v>9101</v>
          </cell>
        </row>
      </sheetData>
      <sheetData sheetId="10"/>
      <sheetData sheetId="11">
        <row r="2">
          <cell r="D2">
            <v>1</v>
          </cell>
        </row>
        <row r="3">
          <cell r="D3">
            <v>2</v>
          </cell>
        </row>
        <row r="4">
          <cell r="D4">
            <v>4</v>
          </cell>
        </row>
        <row r="5">
          <cell r="D5">
            <v>5</v>
          </cell>
        </row>
        <row r="6">
          <cell r="D6">
            <v>8</v>
          </cell>
        </row>
        <row r="7">
          <cell r="D7">
            <v>9</v>
          </cell>
        </row>
        <row r="8">
          <cell r="D8">
            <v>10</v>
          </cell>
        </row>
        <row r="9">
          <cell r="D9">
            <v>11</v>
          </cell>
        </row>
        <row r="10">
          <cell r="D10">
            <v>12</v>
          </cell>
        </row>
        <row r="11">
          <cell r="D11">
            <v>13</v>
          </cell>
        </row>
        <row r="12">
          <cell r="D12">
            <v>15</v>
          </cell>
        </row>
        <row r="13">
          <cell r="D13">
            <v>16</v>
          </cell>
        </row>
        <row r="14">
          <cell r="D14">
            <v>20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ct value"/>
      <sheetName val="lookup to left"/>
      <sheetName val="case sensitive"/>
      <sheetName val="multiple tables"/>
      <sheetName val="grade lookup"/>
      <sheetName val="GPA"/>
      <sheetName val="2-way lookup"/>
      <sheetName val="2-column lookup"/>
      <sheetName val="cell address"/>
      <sheetName val="closest match"/>
      <sheetName val="interpolated"/>
      <sheetName val="lookup_trend"/>
    </sheetNames>
    <sheetDataSet>
      <sheetData sheetId="0">
        <row r="1">
          <cell r="C1" t="str">
            <v>Employee Number</v>
          </cell>
        </row>
      </sheetData>
      <sheetData sheetId="1">
        <row r="1">
          <cell r="G1" t="str">
            <v>Hardy</v>
          </cell>
        </row>
      </sheetData>
      <sheetData sheetId="2">
        <row r="1">
          <cell r="B1" t="str">
            <v>DOG</v>
          </cell>
        </row>
      </sheetData>
      <sheetData sheetId="3"/>
      <sheetData sheetId="4">
        <row r="2">
          <cell r="E2">
            <v>0</v>
          </cell>
        </row>
      </sheetData>
      <sheetData sheetId="5">
        <row r="2">
          <cell r="B2">
            <v>3</v>
          </cell>
        </row>
      </sheetData>
      <sheetData sheetId="6">
        <row r="1">
          <cell r="B1" t="str">
            <v>July</v>
          </cell>
        </row>
      </sheetData>
      <sheetData sheetId="7">
        <row r="1">
          <cell r="B1" t="str">
            <v>Jeep</v>
          </cell>
        </row>
      </sheetData>
      <sheetData sheetId="8"/>
      <sheetData sheetId="9">
        <row r="2">
          <cell r="B2">
            <v>9101</v>
          </cell>
        </row>
      </sheetData>
      <sheetData sheetId="10"/>
      <sheetData sheetId="11">
        <row r="2">
          <cell r="D2">
            <v>1</v>
          </cell>
        </row>
        <row r="3">
          <cell r="D3">
            <v>2</v>
          </cell>
        </row>
        <row r="4">
          <cell r="D4">
            <v>4</v>
          </cell>
        </row>
        <row r="5">
          <cell r="D5">
            <v>5</v>
          </cell>
        </row>
        <row r="6">
          <cell r="D6">
            <v>8</v>
          </cell>
        </row>
        <row r="7">
          <cell r="D7">
            <v>9</v>
          </cell>
        </row>
        <row r="8">
          <cell r="D8">
            <v>10</v>
          </cell>
        </row>
        <row r="9">
          <cell r="D9">
            <v>11</v>
          </cell>
        </row>
        <row r="10">
          <cell r="D10">
            <v>12</v>
          </cell>
        </row>
        <row r="11">
          <cell r="D11">
            <v>13</v>
          </cell>
        </row>
        <row r="12">
          <cell r="D12">
            <v>15</v>
          </cell>
        </row>
        <row r="13">
          <cell r="D13">
            <v>16</v>
          </cell>
        </row>
        <row r="14">
          <cell r="D14">
            <v>20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9.xml"/><Relationship Id="rId1" Type="http://schemas.openxmlformats.org/officeDocument/2006/relationships/printerSettings" Target="../printerSettings/printerSettings2.bin"/><Relationship Id="rId5" Type="http://schemas.openxmlformats.org/officeDocument/2006/relationships/ctrlProp" Target="../ctrlProps/ctrlProp24.xml"/><Relationship Id="rId4" Type="http://schemas.openxmlformats.org/officeDocument/2006/relationships/ctrlProp" Target="../ctrlProps/ctrlProp23.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0.xml"/><Relationship Id="rId1" Type="http://schemas.openxmlformats.org/officeDocument/2006/relationships/printerSettings" Target="../printerSettings/printerSettings3.bin"/><Relationship Id="rId6" Type="http://schemas.openxmlformats.org/officeDocument/2006/relationships/ctrlProp" Target="../ctrlProps/ctrlProp27.xml"/><Relationship Id="rId5" Type="http://schemas.openxmlformats.org/officeDocument/2006/relationships/ctrlProp" Target="../ctrlProps/ctrlProp26.xml"/><Relationship Id="rId4" Type="http://schemas.openxmlformats.org/officeDocument/2006/relationships/ctrlProp" Target="../ctrlProps/ctrlProp25.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1.xml"/><Relationship Id="rId1" Type="http://schemas.openxmlformats.org/officeDocument/2006/relationships/printerSettings" Target="../printerSettings/printerSettings4.bin"/><Relationship Id="rId4" Type="http://schemas.openxmlformats.org/officeDocument/2006/relationships/ctrlProp" Target="../ctrlProps/ctrlProp28.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2.xml"/><Relationship Id="rId1" Type="http://schemas.openxmlformats.org/officeDocument/2006/relationships/printerSettings" Target="../printerSettings/printerSettings5.bin"/><Relationship Id="rId5" Type="http://schemas.openxmlformats.org/officeDocument/2006/relationships/ctrlProp" Target="../ctrlProps/ctrlProp30.xml"/><Relationship Id="rId4" Type="http://schemas.openxmlformats.org/officeDocument/2006/relationships/ctrlProp" Target="../ctrlProps/ctrlProp29.xml"/></Relationships>
</file>

<file path=xl/worksheets/_rels/sheet14.xml.rels><?xml version="1.0" encoding="UTF-8" standalone="yes"?>
<Relationships xmlns="http://schemas.openxmlformats.org/package/2006/relationships"><Relationship Id="rId3" Type="http://schemas.openxmlformats.org/officeDocument/2006/relationships/ctrlProp" Target="../ctrlProps/ctrlProp31.xml"/><Relationship Id="rId2" Type="http://schemas.openxmlformats.org/officeDocument/2006/relationships/vmlDrawing" Target="../drawings/vmlDrawing10.vml"/><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7.xml.rels><?xml version="1.0" encoding="UTF-8" standalone="yes"?>
<Relationships xmlns="http://schemas.openxmlformats.org/package/2006/relationships"><Relationship Id="rId3" Type="http://schemas.openxmlformats.org/officeDocument/2006/relationships/ctrlProp" Target="../ctrlProps/ctrlProp32.xml"/><Relationship Id="rId2" Type="http://schemas.openxmlformats.org/officeDocument/2006/relationships/vmlDrawing" Target="../drawings/vmlDrawing11.vml"/><Relationship Id="rId1" Type="http://schemas.openxmlformats.org/officeDocument/2006/relationships/drawing" Target="../drawings/drawing15.xml"/><Relationship Id="rId4" Type="http://schemas.openxmlformats.org/officeDocument/2006/relationships/ctrlProp" Target="../ctrlProps/ctrlProp33.xml"/></Relationships>
</file>

<file path=xl/worksheets/_rels/sheet18.xml.rels><?xml version="1.0" encoding="UTF-8" standalone="yes"?>
<Relationships xmlns="http://schemas.openxmlformats.org/package/2006/relationships"><Relationship Id="rId3" Type="http://schemas.openxmlformats.org/officeDocument/2006/relationships/ctrlProp" Target="../ctrlProps/ctrlProp34.xml"/><Relationship Id="rId2" Type="http://schemas.openxmlformats.org/officeDocument/2006/relationships/vmlDrawing" Target="../drawings/vmlDrawing12.vml"/><Relationship Id="rId1" Type="http://schemas.openxmlformats.org/officeDocument/2006/relationships/drawing" Target="../drawings/drawing16.xml"/><Relationship Id="rId4" Type="http://schemas.openxmlformats.org/officeDocument/2006/relationships/ctrlProp" Target="../ctrlProps/ctrlProp35.xml"/></Relationships>
</file>

<file path=xl/worksheets/_rels/sheet19.xml.rels><?xml version="1.0" encoding="UTF-8" standalone="yes"?>
<Relationships xmlns="http://schemas.openxmlformats.org/package/2006/relationships"><Relationship Id="rId3" Type="http://schemas.openxmlformats.org/officeDocument/2006/relationships/ctrlProp" Target="../ctrlProps/ctrlProp36.xml"/><Relationship Id="rId2" Type="http://schemas.openxmlformats.org/officeDocument/2006/relationships/vmlDrawing" Target="../drawings/vmlDrawing13.vml"/><Relationship Id="rId1" Type="http://schemas.openxmlformats.org/officeDocument/2006/relationships/drawing" Target="../drawings/drawing17.xml"/><Relationship Id="rId4" Type="http://schemas.openxmlformats.org/officeDocument/2006/relationships/ctrlProp" Target="../ctrlProps/ctrlProp37.xml"/></Relationships>
</file>

<file path=xl/worksheets/_rels/sheet2.xml.rels><?xml version="1.0" encoding="UTF-8" standalone="yes"?>
<Relationships xmlns="http://schemas.openxmlformats.org/package/2006/relationships"><Relationship Id="rId3" Type="http://schemas.openxmlformats.org/officeDocument/2006/relationships/ctrlProp" Target="../ctrlProps/ctrlProp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3" Type="http://schemas.openxmlformats.org/officeDocument/2006/relationships/ctrlProp" Target="../ctrlProps/ctrlProp38.xml"/><Relationship Id="rId2" Type="http://schemas.openxmlformats.org/officeDocument/2006/relationships/vmlDrawing" Target="../drawings/vmlDrawing14.vml"/><Relationship Id="rId1" Type="http://schemas.openxmlformats.org/officeDocument/2006/relationships/drawing" Target="../drawings/drawing18.xml"/><Relationship Id="rId6" Type="http://schemas.openxmlformats.org/officeDocument/2006/relationships/ctrlProp" Target="../ctrlProps/ctrlProp41.xml"/><Relationship Id="rId5" Type="http://schemas.openxmlformats.org/officeDocument/2006/relationships/ctrlProp" Target="../ctrlProps/ctrlProp40.xml"/><Relationship Id="rId4" Type="http://schemas.openxmlformats.org/officeDocument/2006/relationships/ctrlProp" Target="../ctrlProps/ctrlProp39.xml"/></Relationships>
</file>

<file path=xl/worksheets/_rels/sheet21.xml.rels><?xml version="1.0" encoding="UTF-8" standalone="yes"?>
<Relationships xmlns="http://schemas.openxmlformats.org/package/2006/relationships"><Relationship Id="rId3" Type="http://schemas.openxmlformats.org/officeDocument/2006/relationships/ctrlProp" Target="../ctrlProps/ctrlProp42.xml"/><Relationship Id="rId2" Type="http://schemas.openxmlformats.org/officeDocument/2006/relationships/vmlDrawing" Target="../drawings/vmlDrawing15.vml"/><Relationship Id="rId1" Type="http://schemas.openxmlformats.org/officeDocument/2006/relationships/drawing" Target="../drawings/drawing19.xml"/></Relationships>
</file>

<file path=xl/worksheets/_rels/sheet22.xml.rels><?xml version="1.0" encoding="UTF-8" standalone="yes"?>
<Relationships xmlns="http://schemas.openxmlformats.org/package/2006/relationships"><Relationship Id="rId3" Type="http://schemas.openxmlformats.org/officeDocument/2006/relationships/ctrlProp" Target="../ctrlProps/ctrlProp43.xml"/><Relationship Id="rId2" Type="http://schemas.openxmlformats.org/officeDocument/2006/relationships/vmlDrawing" Target="../drawings/vmlDrawing16.vml"/><Relationship Id="rId1" Type="http://schemas.openxmlformats.org/officeDocument/2006/relationships/drawing" Target="../drawings/drawing20.xml"/><Relationship Id="rId4" Type="http://schemas.openxmlformats.org/officeDocument/2006/relationships/ctrlProp" Target="../ctrlProps/ctrlProp44.xml"/></Relationships>
</file>

<file path=xl/worksheets/_rels/sheet23.xml.rels><?xml version="1.0" encoding="UTF-8" standalone="yes"?>
<Relationships xmlns="http://schemas.openxmlformats.org/package/2006/relationships"><Relationship Id="rId8" Type="http://schemas.openxmlformats.org/officeDocument/2006/relationships/ctrlProp" Target="../ctrlProps/ctrlProp50.xml"/><Relationship Id="rId3" Type="http://schemas.openxmlformats.org/officeDocument/2006/relationships/ctrlProp" Target="../ctrlProps/ctrlProp45.xml"/><Relationship Id="rId7" Type="http://schemas.openxmlformats.org/officeDocument/2006/relationships/ctrlProp" Target="../ctrlProps/ctrlProp49.xml"/><Relationship Id="rId2" Type="http://schemas.openxmlformats.org/officeDocument/2006/relationships/vmlDrawing" Target="../drawings/vmlDrawing17.vml"/><Relationship Id="rId1" Type="http://schemas.openxmlformats.org/officeDocument/2006/relationships/drawing" Target="../drawings/drawing21.xml"/><Relationship Id="rId6" Type="http://schemas.openxmlformats.org/officeDocument/2006/relationships/ctrlProp" Target="../ctrlProps/ctrlProp48.xml"/><Relationship Id="rId5" Type="http://schemas.openxmlformats.org/officeDocument/2006/relationships/ctrlProp" Target="../ctrlProps/ctrlProp47.xml"/><Relationship Id="rId4" Type="http://schemas.openxmlformats.org/officeDocument/2006/relationships/ctrlProp" Target="../ctrlProps/ctrlProp46.xml"/></Relationships>
</file>

<file path=xl/worksheets/_rels/sheet24.xml.rels><?xml version="1.0" encoding="UTF-8" standalone="yes"?>
<Relationships xmlns="http://schemas.openxmlformats.org/package/2006/relationships"><Relationship Id="rId8" Type="http://schemas.openxmlformats.org/officeDocument/2006/relationships/ctrlProp" Target="../ctrlProps/ctrlProp56.xml"/><Relationship Id="rId3" Type="http://schemas.openxmlformats.org/officeDocument/2006/relationships/ctrlProp" Target="../ctrlProps/ctrlProp51.xml"/><Relationship Id="rId7" Type="http://schemas.openxmlformats.org/officeDocument/2006/relationships/ctrlProp" Target="../ctrlProps/ctrlProp55.xml"/><Relationship Id="rId2" Type="http://schemas.openxmlformats.org/officeDocument/2006/relationships/vmlDrawing" Target="../drawings/vmlDrawing18.vml"/><Relationship Id="rId1" Type="http://schemas.openxmlformats.org/officeDocument/2006/relationships/drawing" Target="../drawings/drawing22.xml"/><Relationship Id="rId6" Type="http://schemas.openxmlformats.org/officeDocument/2006/relationships/ctrlProp" Target="../ctrlProps/ctrlProp54.xml"/><Relationship Id="rId5" Type="http://schemas.openxmlformats.org/officeDocument/2006/relationships/ctrlProp" Target="../ctrlProps/ctrlProp53.xml"/><Relationship Id="rId4" Type="http://schemas.openxmlformats.org/officeDocument/2006/relationships/ctrlProp" Target="../ctrlProps/ctrlProp52.xml"/><Relationship Id="rId9" Type="http://schemas.openxmlformats.org/officeDocument/2006/relationships/ctrlProp" Target="../ctrlProps/ctrlProp57.xml"/></Relationships>
</file>

<file path=xl/worksheets/_rels/sheet25.xml.rels><?xml version="1.0" encoding="UTF-8" standalone="yes"?>
<Relationships xmlns="http://schemas.openxmlformats.org/package/2006/relationships"><Relationship Id="rId3" Type="http://schemas.openxmlformats.org/officeDocument/2006/relationships/ctrlProp" Target="../ctrlProps/ctrlProp58.xml"/><Relationship Id="rId2" Type="http://schemas.openxmlformats.org/officeDocument/2006/relationships/vmlDrawing" Target="../drawings/vmlDrawing19.vml"/><Relationship Id="rId1" Type="http://schemas.openxmlformats.org/officeDocument/2006/relationships/drawing" Target="../drawings/drawing23.xml"/></Relationships>
</file>

<file path=xl/worksheets/_rels/sheet26.xml.rels><?xml version="1.0" encoding="UTF-8" standalone="yes"?>
<Relationships xmlns="http://schemas.openxmlformats.org/package/2006/relationships"><Relationship Id="rId3" Type="http://schemas.openxmlformats.org/officeDocument/2006/relationships/ctrlProp" Target="../ctrlProps/ctrlProp59.xml"/><Relationship Id="rId2" Type="http://schemas.openxmlformats.org/officeDocument/2006/relationships/vmlDrawing" Target="../drawings/vmlDrawing20.vml"/><Relationship Id="rId1" Type="http://schemas.openxmlformats.org/officeDocument/2006/relationships/drawing" Target="../drawings/drawing24.xml"/></Relationships>
</file>

<file path=xl/worksheets/_rels/sheet27.xml.rels><?xml version="1.0" encoding="UTF-8" standalone="yes"?>
<Relationships xmlns="http://schemas.openxmlformats.org/package/2006/relationships"><Relationship Id="rId3" Type="http://schemas.openxmlformats.org/officeDocument/2006/relationships/ctrlProp" Target="../ctrlProps/ctrlProp60.xml"/><Relationship Id="rId7" Type="http://schemas.openxmlformats.org/officeDocument/2006/relationships/ctrlProp" Target="../ctrlProps/ctrlProp64.xml"/><Relationship Id="rId2" Type="http://schemas.openxmlformats.org/officeDocument/2006/relationships/vmlDrawing" Target="../drawings/vmlDrawing21.vml"/><Relationship Id="rId1" Type="http://schemas.openxmlformats.org/officeDocument/2006/relationships/drawing" Target="../drawings/drawing25.xml"/><Relationship Id="rId6" Type="http://schemas.openxmlformats.org/officeDocument/2006/relationships/ctrlProp" Target="../ctrlProps/ctrlProp63.xml"/><Relationship Id="rId5" Type="http://schemas.openxmlformats.org/officeDocument/2006/relationships/ctrlProp" Target="../ctrlProps/ctrlProp62.xml"/><Relationship Id="rId4" Type="http://schemas.openxmlformats.org/officeDocument/2006/relationships/ctrlProp" Target="../ctrlProps/ctrlProp61.xml"/></Relationships>
</file>

<file path=xl/worksheets/_rels/sheet28.xml.rels><?xml version="1.0" encoding="UTF-8" standalone="yes"?>
<Relationships xmlns="http://schemas.openxmlformats.org/package/2006/relationships"><Relationship Id="rId3" Type="http://schemas.openxmlformats.org/officeDocument/2006/relationships/ctrlProp" Target="../ctrlProps/ctrlProp65.xml"/><Relationship Id="rId2" Type="http://schemas.openxmlformats.org/officeDocument/2006/relationships/vmlDrawing" Target="../drawings/vmlDrawing22.vml"/><Relationship Id="rId1" Type="http://schemas.openxmlformats.org/officeDocument/2006/relationships/drawing" Target="../drawings/drawing26.xml"/></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27.xml"/><Relationship Id="rId1" Type="http://schemas.openxmlformats.org/officeDocument/2006/relationships/printerSettings" Target="../printerSettings/printerSettings6.bin"/><Relationship Id="rId5" Type="http://schemas.openxmlformats.org/officeDocument/2006/relationships/ctrlProp" Target="../ctrlProps/ctrlProp67.xml"/><Relationship Id="rId4" Type="http://schemas.openxmlformats.org/officeDocument/2006/relationships/ctrlProp" Target="../ctrlProps/ctrlProp66.xml"/></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3.xml"/><Relationship Id="rId2" Type="http://schemas.openxmlformats.org/officeDocument/2006/relationships/vmlDrawing" Target="../drawings/vmlDrawing3.vml"/><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7.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6.xml.rels><?xml version="1.0" encoding="UTF-8" standalone="yes"?>
<Relationships xmlns="http://schemas.openxmlformats.org/package/2006/relationships"><Relationship Id="rId3" Type="http://schemas.openxmlformats.org/officeDocument/2006/relationships/ctrlProp" Target="../ctrlProps/ctrlProp68.xml"/><Relationship Id="rId2" Type="http://schemas.openxmlformats.org/officeDocument/2006/relationships/vmlDrawing" Target="../drawings/vmlDrawing24.vml"/><Relationship Id="rId1" Type="http://schemas.openxmlformats.org/officeDocument/2006/relationships/drawing" Target="../drawings/drawing30.xml"/></Relationships>
</file>

<file path=xl/worksheets/_rels/sheet37.xml.rels><?xml version="1.0" encoding="UTF-8" standalone="yes"?>
<Relationships xmlns="http://schemas.openxmlformats.org/package/2006/relationships"><Relationship Id="rId3" Type="http://schemas.openxmlformats.org/officeDocument/2006/relationships/ctrlProp" Target="../ctrlProps/ctrlProp69.xml"/><Relationship Id="rId2" Type="http://schemas.openxmlformats.org/officeDocument/2006/relationships/vmlDrawing" Target="../drawings/vmlDrawing25.vml"/><Relationship Id="rId1" Type="http://schemas.openxmlformats.org/officeDocument/2006/relationships/drawing" Target="../drawings/drawing31.xml"/><Relationship Id="rId4" Type="http://schemas.openxmlformats.org/officeDocument/2006/relationships/ctrlProp" Target="../ctrlProps/ctrlProp70.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9.xml"/><Relationship Id="rId3" Type="http://schemas.openxmlformats.org/officeDocument/2006/relationships/ctrlProp" Target="../ctrlProps/ctrlProp4.xml"/><Relationship Id="rId7" Type="http://schemas.openxmlformats.org/officeDocument/2006/relationships/ctrlProp" Target="../ctrlProps/ctrlProp8.xml"/><Relationship Id="rId2" Type="http://schemas.openxmlformats.org/officeDocument/2006/relationships/vmlDrawing" Target="../drawings/vmlDrawing4.vml"/><Relationship Id="rId1" Type="http://schemas.openxmlformats.org/officeDocument/2006/relationships/drawing" Target="../drawings/drawing4.xml"/><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 Id="rId9" Type="http://schemas.openxmlformats.org/officeDocument/2006/relationships/ctrlProp" Target="../ctrlProps/ctrlProp10.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16.xml"/><Relationship Id="rId13" Type="http://schemas.openxmlformats.org/officeDocument/2006/relationships/ctrlProp" Target="../ctrlProps/ctrlProp21.xml"/><Relationship Id="rId3" Type="http://schemas.openxmlformats.org/officeDocument/2006/relationships/ctrlProp" Target="../ctrlProps/ctrlProp11.xml"/><Relationship Id="rId7" Type="http://schemas.openxmlformats.org/officeDocument/2006/relationships/ctrlProp" Target="../ctrlProps/ctrlProp15.xml"/><Relationship Id="rId12" Type="http://schemas.openxmlformats.org/officeDocument/2006/relationships/ctrlProp" Target="../ctrlProps/ctrlProp20.xml"/><Relationship Id="rId2" Type="http://schemas.openxmlformats.org/officeDocument/2006/relationships/vmlDrawing" Target="../drawings/vmlDrawing5.vml"/><Relationship Id="rId1" Type="http://schemas.openxmlformats.org/officeDocument/2006/relationships/drawing" Target="../drawings/drawing5.xml"/><Relationship Id="rId6" Type="http://schemas.openxmlformats.org/officeDocument/2006/relationships/ctrlProp" Target="../ctrlProps/ctrlProp14.xml"/><Relationship Id="rId11" Type="http://schemas.openxmlformats.org/officeDocument/2006/relationships/ctrlProp" Target="../ctrlProps/ctrlProp19.xml"/><Relationship Id="rId5" Type="http://schemas.openxmlformats.org/officeDocument/2006/relationships/ctrlProp" Target="../ctrlProps/ctrlProp13.xml"/><Relationship Id="rId10" Type="http://schemas.openxmlformats.org/officeDocument/2006/relationships/ctrlProp" Target="../ctrlProps/ctrlProp18.xml"/><Relationship Id="rId4" Type="http://schemas.openxmlformats.org/officeDocument/2006/relationships/ctrlProp" Target="../ctrlProps/ctrlProp12.xml"/><Relationship Id="rId9" Type="http://schemas.openxmlformats.org/officeDocument/2006/relationships/ctrlProp" Target="../ctrlProps/ctrlProp17.xml"/><Relationship Id="rId14" Type="http://schemas.openxmlformats.org/officeDocument/2006/relationships/ctrlProp" Target="../ctrlProps/ctrlProp2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21"/>
  <sheetViews>
    <sheetView tabSelected="1" workbookViewId="0">
      <selection activeCell="C3" sqref="C3"/>
    </sheetView>
  </sheetViews>
  <sheetFormatPr defaultRowHeight="15" x14ac:dyDescent="0.25"/>
  <cols>
    <col min="1" max="1" width="5.85546875" style="1" customWidth="1"/>
    <col min="2" max="2" width="16.7109375" style="1" customWidth="1"/>
    <col min="3" max="3" width="13.28515625" style="1" customWidth="1"/>
    <col min="4" max="4" width="52.7109375" style="1" customWidth="1"/>
    <col min="5" max="5" width="5.85546875" style="1" customWidth="1"/>
    <col min="6" max="16384" width="9.140625" style="1"/>
  </cols>
  <sheetData>
    <row r="1" spans="1:4" ht="19.5" customHeight="1" x14ac:dyDescent="0.25"/>
    <row r="2" spans="1:4" ht="18.75" x14ac:dyDescent="0.25">
      <c r="B2" s="29" t="s">
        <v>81</v>
      </c>
    </row>
    <row r="3" spans="1:4" ht="17.25" customHeight="1" x14ac:dyDescent="0.25">
      <c r="A3" s="1">
        <v>5</v>
      </c>
      <c r="B3" s="54" t="s">
        <v>82</v>
      </c>
      <c r="C3" s="176"/>
      <c r="D3" s="177" t="s">
        <v>368</v>
      </c>
    </row>
    <row r="21" ht="19.5" customHeight="1" x14ac:dyDescent="0.25"/>
  </sheetData>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64516" r:id="rId3" name="Scroll Bar 4">
              <controlPr defaultSize="0" autoPict="0">
                <anchor moveWithCells="1">
                  <from>
                    <xdr:col>1</xdr:col>
                    <xdr:colOff>514350</xdr:colOff>
                    <xdr:row>2</xdr:row>
                    <xdr:rowOff>28575</xdr:rowOff>
                  </from>
                  <to>
                    <xdr:col>1</xdr:col>
                    <xdr:colOff>1000125</xdr:colOff>
                    <xdr:row>2</xdr:row>
                    <xdr:rowOff>190500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8"/>
  <sheetViews>
    <sheetView showGridLines="0" zoomScaleNormal="100" workbookViewId="0">
      <selection activeCell="C16" sqref="C16:C19"/>
    </sheetView>
  </sheetViews>
  <sheetFormatPr defaultRowHeight="15" x14ac:dyDescent="0.25"/>
  <cols>
    <col min="1" max="1" width="5.85546875" style="1" customWidth="1"/>
    <col min="2" max="2" width="24.42578125" style="1" customWidth="1"/>
    <col min="3" max="3" width="10.5703125" style="1" bestFit="1" customWidth="1"/>
    <col min="4" max="5" width="6" style="1" customWidth="1"/>
    <col min="6" max="6" width="9.140625" style="1"/>
    <col min="7" max="7" width="9" style="1" customWidth="1"/>
    <col min="8" max="8" width="8.28515625" style="1" customWidth="1"/>
    <col min="9" max="9" width="9.140625" style="1"/>
    <col min="10" max="10" width="10" style="1" customWidth="1"/>
    <col min="11" max="11" width="9.140625" style="1"/>
    <col min="12" max="12" width="5.85546875" style="1" customWidth="1"/>
    <col min="13" max="16384" width="9.140625" style="1"/>
  </cols>
  <sheetData>
    <row r="1" spans="1:11" ht="19.5" customHeight="1" x14ac:dyDescent="0.25"/>
    <row r="2" spans="1:11" ht="18.75" x14ac:dyDescent="0.25">
      <c r="B2" s="29" t="s">
        <v>25</v>
      </c>
    </row>
    <row r="3" spans="1:11" ht="16.5" customHeight="1" x14ac:dyDescent="0.25">
      <c r="A3" s="8"/>
      <c r="B3" s="30" t="s">
        <v>27</v>
      </c>
      <c r="C3" s="24">
        <v>0.19791666666666666</v>
      </c>
      <c r="E3" s="210" t="s">
        <v>0</v>
      </c>
    </row>
    <row r="4" spans="1:11" ht="16.5" customHeight="1" x14ac:dyDescent="0.25">
      <c r="B4" s="31" t="s">
        <v>18</v>
      </c>
      <c r="C4" s="25">
        <v>25</v>
      </c>
      <c r="E4" s="20" t="s">
        <v>20</v>
      </c>
      <c r="F4" s="21" t="s">
        <v>21</v>
      </c>
      <c r="G4" s="20" t="s">
        <v>22</v>
      </c>
      <c r="I4" s="20" t="s">
        <v>23</v>
      </c>
      <c r="J4" s="21" t="s">
        <v>24</v>
      </c>
      <c r="K4" s="20" t="s">
        <v>21</v>
      </c>
    </row>
    <row r="5" spans="1:11" x14ac:dyDescent="0.25">
      <c r="B5" s="22" t="s">
        <v>19</v>
      </c>
      <c r="C5" s="26">
        <f>C3+TIME(0,C4,0)</f>
        <v>0.21527777777777776</v>
      </c>
      <c r="E5" s="14">
        <v>1</v>
      </c>
      <c r="F5" s="18">
        <v>0.19791666666666666</v>
      </c>
      <c r="G5" s="16" t="s">
        <v>1</v>
      </c>
      <c r="I5" s="15">
        <v>0.10416666666666667</v>
      </c>
      <c r="J5" s="19" t="s">
        <v>1</v>
      </c>
      <c r="K5" s="15">
        <v>0.19791666666666666</v>
      </c>
    </row>
    <row r="6" spans="1:11" x14ac:dyDescent="0.25">
      <c r="B6" s="22" t="s">
        <v>11</v>
      </c>
      <c r="C6" s="27" t="str">
        <f>VLOOKUP(C5,I5:J14,2)</f>
        <v>KA 103</v>
      </c>
      <c r="E6" s="14">
        <v>2</v>
      </c>
      <c r="F6" s="18">
        <v>0.20833333333333334</v>
      </c>
      <c r="G6" s="16" t="s">
        <v>2</v>
      </c>
      <c r="I6" s="15">
        <v>0.19791666666666666</v>
      </c>
      <c r="J6" s="19" t="s">
        <v>2</v>
      </c>
      <c r="K6" s="15">
        <v>0.20833333333333334</v>
      </c>
    </row>
    <row r="7" spans="1:11" x14ac:dyDescent="0.25">
      <c r="B7" s="23" t="s">
        <v>12</v>
      </c>
      <c r="C7" s="28">
        <f>VLOOKUP(C5,I5:K14,3)</f>
        <v>0.21875</v>
      </c>
      <c r="E7" s="14">
        <v>3</v>
      </c>
      <c r="F7" s="18">
        <v>0.21875</v>
      </c>
      <c r="G7" s="16" t="s">
        <v>3</v>
      </c>
      <c r="I7" s="15">
        <v>0.20833333333333334</v>
      </c>
      <c r="J7" s="19" t="s">
        <v>3</v>
      </c>
      <c r="K7" s="15">
        <v>0.21875</v>
      </c>
    </row>
    <row r="8" spans="1:11" x14ac:dyDescent="0.25">
      <c r="E8" s="14">
        <v>4</v>
      </c>
      <c r="F8" s="18">
        <v>0.22916666666666699</v>
      </c>
      <c r="G8" s="16" t="s">
        <v>4</v>
      </c>
      <c r="I8" s="15">
        <v>0.21875</v>
      </c>
      <c r="J8" s="19" t="s">
        <v>4</v>
      </c>
      <c r="K8" s="15">
        <v>0.22916666666666699</v>
      </c>
    </row>
    <row r="9" spans="1:11" x14ac:dyDescent="0.25">
      <c r="E9" s="14">
        <v>5</v>
      </c>
      <c r="F9" s="18">
        <v>0.23958333333333301</v>
      </c>
      <c r="G9" s="16" t="s">
        <v>5</v>
      </c>
      <c r="I9" s="15">
        <v>0.22916666666666699</v>
      </c>
      <c r="J9" s="19" t="s">
        <v>5</v>
      </c>
      <c r="K9" s="15">
        <v>0.23958333333333301</v>
      </c>
    </row>
    <row r="10" spans="1:11" x14ac:dyDescent="0.25">
      <c r="C10" s="5"/>
      <c r="E10" s="14">
        <v>6</v>
      </c>
      <c r="F10" s="18">
        <v>0.25</v>
      </c>
      <c r="G10" s="16" t="s">
        <v>6</v>
      </c>
      <c r="I10" s="15">
        <v>0.23958333333333301</v>
      </c>
      <c r="J10" s="19" t="s">
        <v>6</v>
      </c>
      <c r="K10" s="15">
        <v>0.25</v>
      </c>
    </row>
    <row r="11" spans="1:11" x14ac:dyDescent="0.25">
      <c r="E11" s="14">
        <v>7</v>
      </c>
      <c r="F11" s="18">
        <v>0.26041666666666702</v>
      </c>
      <c r="G11" s="16" t="s">
        <v>7</v>
      </c>
      <c r="I11" s="15">
        <v>0.25</v>
      </c>
      <c r="J11" s="19" t="s">
        <v>7</v>
      </c>
      <c r="K11" s="15">
        <v>0.26041666666666702</v>
      </c>
    </row>
    <row r="12" spans="1:11" x14ac:dyDescent="0.25">
      <c r="E12" s="14">
        <v>8</v>
      </c>
      <c r="F12" s="18">
        <v>0.27083333333333298</v>
      </c>
      <c r="G12" s="16" t="s">
        <v>8</v>
      </c>
      <c r="I12" s="15">
        <v>0.26041666666666702</v>
      </c>
      <c r="J12" s="19" t="s">
        <v>8</v>
      </c>
      <c r="K12" s="15">
        <v>0.27083333333333298</v>
      </c>
    </row>
    <row r="13" spans="1:11" x14ac:dyDescent="0.25">
      <c r="C13" s="3"/>
      <c r="E13" s="14">
        <v>9</v>
      </c>
      <c r="F13" s="18">
        <v>0.28125</v>
      </c>
      <c r="G13" s="16" t="s">
        <v>9</v>
      </c>
      <c r="I13" s="15">
        <v>0.27083333333333298</v>
      </c>
      <c r="J13" s="19" t="s">
        <v>9</v>
      </c>
      <c r="K13" s="15">
        <v>0.28125</v>
      </c>
    </row>
    <row r="14" spans="1:11" x14ac:dyDescent="0.25">
      <c r="C14" s="3"/>
      <c r="E14" s="14">
        <v>10</v>
      </c>
      <c r="F14" s="18">
        <v>0.29166666666666702</v>
      </c>
      <c r="G14" s="16" t="s">
        <v>10</v>
      </c>
      <c r="I14" s="15">
        <v>0.28125</v>
      </c>
      <c r="J14" s="19" t="s">
        <v>10</v>
      </c>
      <c r="K14" s="15" t="s">
        <v>112</v>
      </c>
    </row>
    <row r="15" spans="1:11" ht="15" customHeight="1" x14ac:dyDescent="0.25">
      <c r="C15" s="3"/>
      <c r="F15" s="2"/>
      <c r="G15" s="2"/>
    </row>
    <row r="16" spans="1:11" x14ac:dyDescent="0.25">
      <c r="B16" s="32" t="s">
        <v>19</v>
      </c>
      <c r="C16" s="112"/>
      <c r="D16" s="1" t="s">
        <v>387</v>
      </c>
      <c r="G16" s="2"/>
    </row>
    <row r="17" spans="3:6" x14ac:dyDescent="0.25">
      <c r="C17" s="113"/>
      <c r="D17" s="1" t="s">
        <v>388</v>
      </c>
    </row>
    <row r="18" spans="3:6" x14ac:dyDescent="0.25">
      <c r="C18" s="113"/>
      <c r="D18" s="1" t="s">
        <v>389</v>
      </c>
      <c r="F18" s="11"/>
    </row>
    <row r="19" spans="3:6" x14ac:dyDescent="0.25">
      <c r="C19" s="112"/>
      <c r="D19" s="1" t="s">
        <v>390</v>
      </c>
    </row>
    <row r="20" spans="3:6" ht="19.5" customHeight="1" x14ac:dyDescent="0.25">
      <c r="C20" s="7"/>
      <c r="D20" s="7"/>
    </row>
    <row r="21" spans="3:6" x14ac:dyDescent="0.25">
      <c r="C21" s="7"/>
      <c r="D21" s="7"/>
    </row>
    <row r="22" spans="3:6" x14ac:dyDescent="0.25">
      <c r="C22" s="7"/>
      <c r="D22" s="7"/>
    </row>
    <row r="24" spans="3:6" x14ac:dyDescent="0.25">
      <c r="C24" s="8"/>
    </row>
    <row r="27" spans="3:6" x14ac:dyDescent="0.25">
      <c r="D27" s="1">
        <v>60</v>
      </c>
    </row>
    <row r="28" spans="3:6" x14ac:dyDescent="0.25">
      <c r="D28" s="1" t="e">
        <f>D25/(D26*D27)</f>
        <v>#DIV/0!</v>
      </c>
    </row>
  </sheetData>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7409" r:id="rId4" name="Scroll Bar 1">
              <controlPr defaultSize="0" autoPict="0">
                <anchor moveWithCells="1">
                  <from>
                    <xdr:col>1</xdr:col>
                    <xdr:colOff>942975</xdr:colOff>
                    <xdr:row>23</xdr:row>
                    <xdr:rowOff>28575</xdr:rowOff>
                  </from>
                  <to>
                    <xdr:col>1</xdr:col>
                    <xdr:colOff>1390650</xdr:colOff>
                    <xdr:row>23</xdr:row>
                    <xdr:rowOff>171450</xdr:rowOff>
                  </to>
                </anchor>
              </controlPr>
            </control>
          </mc:Choice>
        </mc:AlternateContent>
        <mc:AlternateContent xmlns:mc="http://schemas.openxmlformats.org/markup-compatibility/2006">
          <mc:Choice Requires="x14">
            <control shapeId="17411" r:id="rId5" name="Scroll Bar 3">
              <controlPr defaultSize="0" autoPict="0">
                <anchor moveWithCells="1">
                  <from>
                    <xdr:col>1</xdr:col>
                    <xdr:colOff>1076325</xdr:colOff>
                    <xdr:row>3</xdr:row>
                    <xdr:rowOff>19050</xdr:rowOff>
                  </from>
                  <to>
                    <xdr:col>1</xdr:col>
                    <xdr:colOff>1562100</xdr:colOff>
                    <xdr:row>3</xdr:row>
                    <xdr:rowOff>180975</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25"/>
  <sheetViews>
    <sheetView showGridLines="0" zoomScaleNormal="100" workbookViewId="0">
      <selection activeCell="O11" sqref="O11"/>
    </sheetView>
  </sheetViews>
  <sheetFormatPr defaultRowHeight="15" x14ac:dyDescent="0.25"/>
  <cols>
    <col min="1" max="1" width="5.85546875" style="1" customWidth="1"/>
    <col min="2" max="2" width="24.42578125" style="1" customWidth="1"/>
    <col min="3" max="3" width="10.5703125" style="1" bestFit="1" customWidth="1"/>
    <col min="4" max="5" width="6" style="1" customWidth="1"/>
    <col min="6" max="6" width="9.140625" style="1"/>
    <col min="7" max="7" width="9" style="1" customWidth="1"/>
    <col min="8" max="9" width="9.140625" style="1"/>
    <col min="10" max="10" width="10" style="1" customWidth="1"/>
    <col min="11" max="11" width="9.140625" style="1"/>
    <col min="12" max="12" width="5.85546875" style="1" customWidth="1"/>
    <col min="13" max="16384" width="9.140625" style="1"/>
  </cols>
  <sheetData>
    <row r="1" spans="1:14" ht="19.5" customHeight="1" x14ac:dyDescent="0.25"/>
    <row r="2" spans="1:14" ht="18.75" x14ac:dyDescent="0.25">
      <c r="B2" s="29" t="s">
        <v>113</v>
      </c>
    </row>
    <row r="3" spans="1:14" ht="16.5" customHeight="1" x14ac:dyDescent="0.25">
      <c r="A3" s="212">
        <v>305</v>
      </c>
      <c r="B3" s="30" t="s">
        <v>26</v>
      </c>
      <c r="C3" s="114">
        <f>A3/1440</f>
        <v>0.21180555555555555</v>
      </c>
      <c r="E3" s="13" t="s">
        <v>0</v>
      </c>
    </row>
    <row r="4" spans="1:14" ht="16.5" customHeight="1" x14ac:dyDescent="0.25">
      <c r="B4" s="31" t="s">
        <v>18</v>
      </c>
      <c r="C4" s="25">
        <v>20</v>
      </c>
      <c r="E4" s="20" t="s">
        <v>20</v>
      </c>
      <c r="F4" s="21" t="s">
        <v>21</v>
      </c>
      <c r="G4" s="20" t="s">
        <v>22</v>
      </c>
      <c r="I4" s="20" t="s">
        <v>23</v>
      </c>
      <c r="J4" s="21" t="s">
        <v>24</v>
      </c>
      <c r="K4" s="20" t="s">
        <v>21</v>
      </c>
    </row>
    <row r="5" spans="1:14" x14ac:dyDescent="0.25">
      <c r="B5" s="22" t="s">
        <v>19</v>
      </c>
      <c r="C5" s="110">
        <f>C3+CONVERT(C4,"mn","hr")/24</f>
        <v>0.22569444444444445</v>
      </c>
      <c r="E5" s="14">
        <v>1</v>
      </c>
      <c r="F5" s="115">
        <v>0.19791666666666666</v>
      </c>
      <c r="G5" s="16" t="s">
        <v>1</v>
      </c>
      <c r="I5" s="111">
        <v>0.16666666666666666</v>
      </c>
      <c r="J5" s="19" t="s">
        <v>1</v>
      </c>
      <c r="K5" s="111">
        <v>0.19791666666666666</v>
      </c>
      <c r="N5" s="2"/>
    </row>
    <row r="6" spans="1:14" x14ac:dyDescent="0.25">
      <c r="B6" s="22" t="s">
        <v>11</v>
      </c>
      <c r="C6" s="27" t="str">
        <f>VLOOKUP(C5,I5:J14,2)</f>
        <v>KA 104</v>
      </c>
      <c r="E6" s="14">
        <v>2</v>
      </c>
      <c r="F6" s="115">
        <v>0.20833333333333334</v>
      </c>
      <c r="G6" s="16" t="s">
        <v>2</v>
      </c>
      <c r="I6" s="111">
        <v>0.19791666666666666</v>
      </c>
      <c r="J6" s="19" t="s">
        <v>2</v>
      </c>
      <c r="K6" s="111">
        <v>0.20833333333333334</v>
      </c>
    </row>
    <row r="7" spans="1:14" x14ac:dyDescent="0.25">
      <c r="B7" s="23" t="s">
        <v>12</v>
      </c>
      <c r="C7" s="110">
        <f>VLOOKUP(C5,I5:K14,3)</f>
        <v>0.22916666666666699</v>
      </c>
      <c r="E7" s="14">
        <v>3</v>
      </c>
      <c r="F7" s="115">
        <v>0.21875</v>
      </c>
      <c r="G7" s="16" t="s">
        <v>3</v>
      </c>
      <c r="I7" s="111">
        <v>0.20833333333333334</v>
      </c>
      <c r="J7" s="19" t="s">
        <v>3</v>
      </c>
      <c r="K7" s="111">
        <v>0.21875</v>
      </c>
    </row>
    <row r="8" spans="1:14" x14ac:dyDescent="0.25">
      <c r="E8" s="14">
        <v>4</v>
      </c>
      <c r="F8" s="115">
        <v>0.22916666666666699</v>
      </c>
      <c r="G8" s="16" t="s">
        <v>4</v>
      </c>
      <c r="I8" s="111">
        <v>0.21875</v>
      </c>
      <c r="J8" s="19" t="s">
        <v>4</v>
      </c>
      <c r="K8" s="111">
        <v>0.22916666666666699</v>
      </c>
    </row>
    <row r="9" spans="1:14" x14ac:dyDescent="0.25">
      <c r="B9" s="99" t="s">
        <v>114</v>
      </c>
      <c r="E9" s="14">
        <v>5</v>
      </c>
      <c r="F9" s="115">
        <v>0.23958333333333301</v>
      </c>
      <c r="G9" s="16" t="s">
        <v>5</v>
      </c>
      <c r="I9" s="111">
        <v>0.22916666666666699</v>
      </c>
      <c r="J9" s="19" t="s">
        <v>5</v>
      </c>
      <c r="K9" s="111">
        <v>0.23958333333333301</v>
      </c>
    </row>
    <row r="10" spans="1:14" x14ac:dyDescent="0.25">
      <c r="B10" s="211" t="s">
        <v>115</v>
      </c>
      <c r="C10" s="5"/>
      <c r="E10" s="14">
        <v>6</v>
      </c>
      <c r="F10" s="115">
        <v>0.25</v>
      </c>
      <c r="G10" s="16" t="s">
        <v>6</v>
      </c>
      <c r="I10" s="111">
        <v>0.23958333333333301</v>
      </c>
      <c r="J10" s="19" t="s">
        <v>6</v>
      </c>
      <c r="K10" s="111">
        <v>0.25</v>
      </c>
    </row>
    <row r="11" spans="1:14" x14ac:dyDescent="0.25">
      <c r="B11" s="211" t="s">
        <v>117</v>
      </c>
      <c r="E11" s="14">
        <v>7</v>
      </c>
      <c r="F11" s="115">
        <v>0.26041666666666702</v>
      </c>
      <c r="G11" s="16" t="s">
        <v>7</v>
      </c>
      <c r="I11" s="111">
        <v>0.25</v>
      </c>
      <c r="J11" s="19" t="s">
        <v>7</v>
      </c>
      <c r="K11" s="111">
        <v>0.26041666666666702</v>
      </c>
    </row>
    <row r="12" spans="1:14" x14ac:dyDescent="0.25">
      <c r="B12" s="12" t="s">
        <v>116</v>
      </c>
      <c r="E12" s="14">
        <v>8</v>
      </c>
      <c r="F12" s="115">
        <v>0.27083333333333298</v>
      </c>
      <c r="G12" s="16" t="s">
        <v>8</v>
      </c>
      <c r="I12" s="111">
        <v>0.26041666666666702</v>
      </c>
      <c r="J12" s="19" t="s">
        <v>8</v>
      </c>
      <c r="K12" s="111">
        <v>0.27083333333333298</v>
      </c>
    </row>
    <row r="13" spans="1:14" x14ac:dyDescent="0.25">
      <c r="B13" s="211" t="s">
        <v>118</v>
      </c>
      <c r="C13" s="3"/>
      <c r="E13" s="14">
        <v>9</v>
      </c>
      <c r="F13" s="115">
        <v>0.28125</v>
      </c>
      <c r="G13" s="16" t="s">
        <v>9</v>
      </c>
      <c r="I13" s="111">
        <v>0.27083333333333298</v>
      </c>
      <c r="J13" s="19" t="s">
        <v>9</v>
      </c>
      <c r="K13" s="111">
        <v>0.28125</v>
      </c>
    </row>
    <row r="14" spans="1:14" x14ac:dyDescent="0.25">
      <c r="B14" s="12" t="s">
        <v>119</v>
      </c>
      <c r="C14" s="3"/>
      <c r="E14" s="14">
        <v>10</v>
      </c>
      <c r="F14" s="115">
        <v>0.29166666666666702</v>
      </c>
      <c r="G14" s="16" t="s">
        <v>10</v>
      </c>
      <c r="I14" s="111">
        <v>0.28125</v>
      </c>
      <c r="J14" s="19" t="s">
        <v>10</v>
      </c>
      <c r="K14" s="111">
        <v>0.29166666666666702</v>
      </c>
    </row>
    <row r="15" spans="1:14" ht="15" customHeight="1" x14ac:dyDescent="0.25">
      <c r="C15" s="3"/>
      <c r="F15" s="2"/>
      <c r="G15" s="2"/>
    </row>
    <row r="16" spans="1:14" x14ac:dyDescent="0.25">
      <c r="C16" s="3"/>
      <c r="G16" s="2"/>
    </row>
    <row r="17" spans="3:6" x14ac:dyDescent="0.25">
      <c r="C17" s="3"/>
      <c r="F17" s="11"/>
    </row>
    <row r="19" spans="3:6" x14ac:dyDescent="0.25">
      <c r="C19" s="7"/>
      <c r="D19" s="7"/>
    </row>
    <row r="20" spans="3:6" x14ac:dyDescent="0.25">
      <c r="C20" s="7"/>
      <c r="D20" s="7"/>
    </row>
    <row r="21" spans="3:6" x14ac:dyDescent="0.25">
      <c r="C21" s="7"/>
      <c r="D21" s="7"/>
    </row>
    <row r="22" spans="3:6" x14ac:dyDescent="0.25">
      <c r="C22" s="7"/>
      <c r="D22" s="7"/>
    </row>
    <row r="24" spans="3:6" x14ac:dyDescent="0.25">
      <c r="C24" s="8"/>
    </row>
    <row r="25" spans="3:6" ht="19.5" customHeight="1" x14ac:dyDescent="0.25"/>
  </sheetData>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81" r:id="rId4" name="Scroll Bar 1">
              <controlPr defaultSize="0" autoPict="0">
                <anchor moveWithCells="1">
                  <from>
                    <xdr:col>1</xdr:col>
                    <xdr:colOff>942975</xdr:colOff>
                    <xdr:row>23</xdr:row>
                    <xdr:rowOff>28575</xdr:rowOff>
                  </from>
                  <to>
                    <xdr:col>1</xdr:col>
                    <xdr:colOff>1390650</xdr:colOff>
                    <xdr:row>23</xdr:row>
                    <xdr:rowOff>171450</xdr:rowOff>
                  </to>
                </anchor>
              </controlPr>
            </control>
          </mc:Choice>
        </mc:AlternateContent>
        <mc:AlternateContent xmlns:mc="http://schemas.openxmlformats.org/markup-compatibility/2006">
          <mc:Choice Requires="x14">
            <control shapeId="20482" r:id="rId5" name="Scroll Bar 2">
              <controlPr defaultSize="0" autoPict="0">
                <anchor moveWithCells="1">
                  <from>
                    <xdr:col>1</xdr:col>
                    <xdr:colOff>1076325</xdr:colOff>
                    <xdr:row>3</xdr:row>
                    <xdr:rowOff>19050</xdr:rowOff>
                  </from>
                  <to>
                    <xdr:col>1</xdr:col>
                    <xdr:colOff>1562100</xdr:colOff>
                    <xdr:row>3</xdr:row>
                    <xdr:rowOff>180975</xdr:rowOff>
                  </to>
                </anchor>
              </controlPr>
            </control>
          </mc:Choice>
        </mc:AlternateContent>
        <mc:AlternateContent xmlns:mc="http://schemas.openxmlformats.org/markup-compatibility/2006">
          <mc:Choice Requires="x14">
            <control shapeId="20483" r:id="rId6" name="Scroll Bar 3">
              <controlPr defaultSize="0" autoPict="0">
                <anchor moveWithCells="1">
                  <from>
                    <xdr:col>1</xdr:col>
                    <xdr:colOff>1076325</xdr:colOff>
                    <xdr:row>2</xdr:row>
                    <xdr:rowOff>28575</xdr:rowOff>
                  </from>
                  <to>
                    <xdr:col>1</xdr:col>
                    <xdr:colOff>1562100</xdr:colOff>
                    <xdr:row>2</xdr:row>
                    <xdr:rowOff>190500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R18"/>
  <sheetViews>
    <sheetView showGridLines="0" zoomScaleNormal="100" workbookViewId="0">
      <selection activeCell="L19" sqref="L19"/>
    </sheetView>
  </sheetViews>
  <sheetFormatPr defaultRowHeight="15" x14ac:dyDescent="0.25"/>
  <cols>
    <col min="1" max="1" width="5.85546875" style="1" customWidth="1"/>
    <col min="2" max="2" width="6.7109375" style="1" customWidth="1"/>
    <col min="3" max="3" width="9.140625" style="1"/>
    <col min="4" max="4" width="6.5703125" style="1" customWidth="1"/>
    <col min="5" max="6" width="9.140625" style="1"/>
    <col min="7" max="7" width="3.7109375" style="1" customWidth="1"/>
    <col min="8" max="8" width="12.140625" style="1" customWidth="1"/>
    <col min="9" max="9" width="12.42578125" style="1" customWidth="1"/>
    <col min="10" max="10" width="9.7109375" style="1" customWidth="1"/>
    <col min="11" max="11" width="9.42578125" style="1" bestFit="1" customWidth="1"/>
    <col min="12" max="13" width="9.140625" style="1"/>
    <col min="14" max="14" width="5.85546875" style="1" customWidth="1"/>
    <col min="15" max="17" width="9.140625" style="1"/>
    <col min="18" max="18" width="10.7109375" style="1" bestFit="1" customWidth="1"/>
    <col min="19" max="16384" width="9.140625" style="1"/>
  </cols>
  <sheetData>
    <row r="1" spans="2:18" ht="19.5" customHeight="1" x14ac:dyDescent="0.25"/>
    <row r="2" spans="2:18" ht="18.75" x14ac:dyDescent="0.25">
      <c r="B2" s="29" t="s">
        <v>92</v>
      </c>
    </row>
    <row r="3" spans="2:18" x14ac:dyDescent="0.25">
      <c r="B3" s="99" t="s">
        <v>110</v>
      </c>
      <c r="H3" s="99" t="s">
        <v>111</v>
      </c>
    </row>
    <row r="4" spans="2:18" x14ac:dyDescent="0.25">
      <c r="B4" s="550" t="s">
        <v>93</v>
      </c>
      <c r="C4" s="552" t="s">
        <v>29</v>
      </c>
      <c r="D4" s="559" t="s">
        <v>21</v>
      </c>
      <c r="E4" s="551"/>
      <c r="F4" s="174"/>
      <c r="H4" s="565" t="s">
        <v>28</v>
      </c>
      <c r="I4" s="552" t="s">
        <v>29</v>
      </c>
      <c r="J4" s="559" t="s">
        <v>103</v>
      </c>
      <c r="K4" s="551"/>
      <c r="L4" s="551"/>
      <c r="M4" s="551"/>
    </row>
    <row r="5" spans="2:18" x14ac:dyDescent="0.25">
      <c r="B5" s="551"/>
      <c r="C5" s="553"/>
      <c r="D5" s="202" t="s">
        <v>94</v>
      </c>
      <c r="E5" s="551" t="s">
        <v>15</v>
      </c>
      <c r="F5" s="551"/>
      <c r="H5" s="566"/>
      <c r="I5" s="553"/>
      <c r="J5" s="194" t="s">
        <v>104</v>
      </c>
      <c r="K5" s="563" t="s">
        <v>15</v>
      </c>
      <c r="L5" s="564"/>
      <c r="M5" s="195" t="s">
        <v>64</v>
      </c>
    </row>
    <row r="6" spans="2:18" x14ac:dyDescent="0.25">
      <c r="B6" s="158">
        <v>0</v>
      </c>
      <c r="C6" s="81" t="s">
        <v>95</v>
      </c>
      <c r="D6" s="19">
        <v>6</v>
      </c>
      <c r="E6" s="18">
        <v>0.47916666666666669</v>
      </c>
      <c r="F6" s="201">
        <v>0.51041666666666663</v>
      </c>
      <c r="H6" s="205">
        <v>43661</v>
      </c>
      <c r="I6" s="196"/>
      <c r="J6" s="197">
        <v>0.3125</v>
      </c>
      <c r="K6" s="197"/>
      <c r="L6" s="197"/>
      <c r="M6" s="198"/>
      <c r="N6" s="1" t="s">
        <v>394</v>
      </c>
    </row>
    <row r="7" spans="2:18" x14ac:dyDescent="0.25">
      <c r="B7" s="158">
        <v>1</v>
      </c>
      <c r="C7" s="81" t="s">
        <v>96</v>
      </c>
      <c r="D7" s="19">
        <v>6</v>
      </c>
      <c r="E7" s="18">
        <v>0.47916666666666669</v>
      </c>
      <c r="F7" s="201">
        <v>0.51041666666666663</v>
      </c>
      <c r="I7" s="1" t="s">
        <v>391</v>
      </c>
      <c r="K7" s="638" t="s">
        <v>392</v>
      </c>
      <c r="O7" s="199"/>
    </row>
    <row r="8" spans="2:18" x14ac:dyDescent="0.25">
      <c r="B8" s="158">
        <v>2</v>
      </c>
      <c r="C8" s="81" t="s">
        <v>97</v>
      </c>
      <c r="D8" s="19">
        <v>7</v>
      </c>
      <c r="E8" s="18">
        <v>0.5</v>
      </c>
      <c r="F8" s="201">
        <v>0.53472222222222221</v>
      </c>
      <c r="L8" s="1" t="s">
        <v>393</v>
      </c>
      <c r="O8" s="199"/>
    </row>
    <row r="9" spans="2:18" x14ac:dyDescent="0.25">
      <c r="B9" s="158">
        <v>3</v>
      </c>
      <c r="C9" s="81" t="s">
        <v>98</v>
      </c>
      <c r="D9" s="19">
        <v>7</v>
      </c>
      <c r="E9" s="18">
        <v>0.5</v>
      </c>
      <c r="F9" s="201">
        <v>0.53472222222222221</v>
      </c>
      <c r="H9" s="1" t="s">
        <v>105</v>
      </c>
      <c r="J9" s="20" t="s">
        <v>106</v>
      </c>
      <c r="K9" s="203" t="s">
        <v>107</v>
      </c>
      <c r="O9" s="199"/>
    </row>
    <row r="10" spans="2:18" x14ac:dyDescent="0.25">
      <c r="B10" s="158">
        <v>4</v>
      </c>
      <c r="C10" s="81" t="s">
        <v>99</v>
      </c>
      <c r="D10" s="19">
        <v>7</v>
      </c>
      <c r="E10" s="18">
        <v>0.5</v>
      </c>
      <c r="F10" s="201">
        <v>0.53472222222222221</v>
      </c>
      <c r="J10" s="200">
        <v>0.29166666666666669</v>
      </c>
      <c r="K10" s="131">
        <v>0.39583333333333331</v>
      </c>
      <c r="O10" s="199"/>
    </row>
    <row r="11" spans="2:18" x14ac:dyDescent="0.25">
      <c r="B11" s="158">
        <v>5</v>
      </c>
      <c r="C11" s="81" t="s">
        <v>100</v>
      </c>
      <c r="D11" s="19">
        <v>7</v>
      </c>
      <c r="E11" s="18">
        <v>0.5</v>
      </c>
      <c r="F11" s="201">
        <v>0.53472222222222221</v>
      </c>
    </row>
    <row r="12" spans="2:18" x14ac:dyDescent="0.25">
      <c r="B12" s="158">
        <v>6</v>
      </c>
      <c r="C12" s="81" t="s">
        <v>101</v>
      </c>
      <c r="D12" s="19">
        <v>6</v>
      </c>
      <c r="E12" s="18">
        <v>0.4861111111111111</v>
      </c>
      <c r="F12" s="201">
        <v>0.54166666666666663</v>
      </c>
      <c r="H12" s="1" t="s">
        <v>108</v>
      </c>
      <c r="I12" s="54" t="s">
        <v>28</v>
      </c>
      <c r="J12" s="33"/>
      <c r="K12" s="554">
        <f>M12+43465</f>
        <v>43628</v>
      </c>
      <c r="L12" s="555"/>
      <c r="M12" s="73">
        <v>163</v>
      </c>
    </row>
    <row r="13" spans="2:18" ht="16.5" customHeight="1" x14ac:dyDescent="0.25">
      <c r="I13" s="54" t="s">
        <v>109</v>
      </c>
      <c r="J13" s="33"/>
      <c r="K13" s="116">
        <v>0.35416666666666669</v>
      </c>
      <c r="L13" s="204"/>
      <c r="R13" s="10"/>
    </row>
    <row r="14" spans="2:18" ht="9" customHeight="1" x14ac:dyDescent="0.25">
      <c r="H14" s="192"/>
      <c r="I14" s="192"/>
      <c r="J14" s="192"/>
      <c r="K14" s="192"/>
      <c r="L14" s="192"/>
      <c r="M14" s="192"/>
    </row>
    <row r="15" spans="2:18" x14ac:dyDescent="0.25">
      <c r="H15" s="562" t="str">
        <f>IF(H17="","","Tanggal")</f>
        <v>Tanggal</v>
      </c>
      <c r="I15" s="560" t="str">
        <f>IF(I17="","","Hari")</f>
        <v>Hari</v>
      </c>
      <c r="J15" s="558" t="str">
        <f>IF(I15="","","Jam ")</f>
        <v xml:space="preserve">Jam </v>
      </c>
      <c r="K15" s="558"/>
      <c r="L15" s="558"/>
      <c r="M15" s="558"/>
    </row>
    <row r="16" spans="2:18" x14ac:dyDescent="0.25">
      <c r="H16" s="556"/>
      <c r="I16" s="561"/>
      <c r="J16" s="172" t="str">
        <f>IF(J17="","","Masuk")</f>
        <v>Masuk</v>
      </c>
      <c r="K16" s="556" t="str">
        <f>IF(K17="","","Istirahat")</f>
        <v>Istirahat</v>
      </c>
      <c r="L16" s="557"/>
      <c r="M16" s="209" t="str">
        <f>IF(M17="","","Pulang")</f>
        <v>Pulang</v>
      </c>
    </row>
    <row r="17" spans="8:13" x14ac:dyDescent="0.25">
      <c r="H17" s="206">
        <f>IF(J17="","",K12)</f>
        <v>43628</v>
      </c>
      <c r="I17" s="208">
        <f>H17</f>
        <v>43628</v>
      </c>
      <c r="J17" s="18">
        <f>IF(K13&lt;J10,J10,IF(K13&lt;=K10,K13,""))</f>
        <v>0.35416666666666669</v>
      </c>
      <c r="K17" s="201">
        <f>IF(H17="","",VLOOKUP(MOD(H17,7),B6:F12,4))</f>
        <v>0.5</v>
      </c>
      <c r="L17" s="18">
        <f>IF(H17&lt;&gt;"",VLOOKUP(MOD(H17,7),B6:F12,5),"")</f>
        <v>0.53472222222222221</v>
      </c>
      <c r="M17" s="207">
        <f>IF(H17&lt;&gt;"",J17+(VLOOKUP(MOD(H17,7),B6:D12,3)/24)+TIME(0,MINUTE(L17-K17),0),"")</f>
        <v>0.68055555555555558</v>
      </c>
    </row>
    <row r="18" spans="8:13" ht="19.5" customHeight="1" x14ac:dyDescent="0.25"/>
  </sheetData>
  <mergeCells count="13">
    <mergeCell ref="B4:B5"/>
    <mergeCell ref="C4:C5"/>
    <mergeCell ref="K12:L12"/>
    <mergeCell ref="K16:L16"/>
    <mergeCell ref="J15:M15"/>
    <mergeCell ref="D4:E4"/>
    <mergeCell ref="E5:F5"/>
    <mergeCell ref="I15:I16"/>
    <mergeCell ref="H15:H16"/>
    <mergeCell ref="I4:I5"/>
    <mergeCell ref="J4:M4"/>
    <mergeCell ref="K5:L5"/>
    <mergeCell ref="H4:H5"/>
  </mergeCell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5233" r:id="rId4" name="Scroll Bar 1">
              <controlPr defaultSize="0" autoPict="0">
                <anchor moveWithCells="1">
                  <from>
                    <xdr:col>9</xdr:col>
                    <xdr:colOff>104775</xdr:colOff>
                    <xdr:row>11</xdr:row>
                    <xdr:rowOff>28575</xdr:rowOff>
                  </from>
                  <to>
                    <xdr:col>9</xdr:col>
                    <xdr:colOff>590550</xdr:colOff>
                    <xdr:row>12</xdr:row>
                    <xdr:rowOff>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39"/>
  <sheetViews>
    <sheetView showGridLines="0" topLeftCell="A10" zoomScaleNormal="100" workbookViewId="0">
      <selection activeCell="B8" sqref="B8:J30"/>
    </sheetView>
  </sheetViews>
  <sheetFormatPr defaultRowHeight="15" x14ac:dyDescent="0.25"/>
  <cols>
    <col min="1" max="1" width="5.85546875" style="1" customWidth="1"/>
    <col min="2" max="2" width="5.5703125" style="1" customWidth="1"/>
    <col min="3" max="3" width="11.28515625" style="1" customWidth="1"/>
    <col min="4" max="4" width="12.7109375" style="1" bestFit="1" customWidth="1"/>
    <col min="5" max="5" width="9.85546875" style="1" customWidth="1"/>
    <col min="6" max="6" width="11" style="1" customWidth="1"/>
    <col min="7" max="9" width="9.85546875" style="1" customWidth="1"/>
    <col min="10" max="10" width="3.7109375" style="1" customWidth="1"/>
    <col min="11" max="11" width="7.42578125" style="1" customWidth="1"/>
    <col min="12" max="12" width="9.140625" style="1"/>
    <col min="13" max="13" width="10" style="1" customWidth="1"/>
    <col min="14" max="15" width="9.140625" style="1"/>
    <col min="16" max="16" width="8" style="1" customWidth="1"/>
    <col min="17" max="17" width="5.85546875" style="1" customWidth="1"/>
    <col min="18" max="16384" width="9.140625" style="1"/>
  </cols>
  <sheetData>
    <row r="1" spans="1:18" ht="19.5" customHeight="1" x14ac:dyDescent="0.25"/>
    <row r="2" spans="1:18" ht="18.75" x14ac:dyDescent="0.25">
      <c r="B2" s="29" t="s">
        <v>121</v>
      </c>
    </row>
    <row r="3" spans="1:18" ht="17.25" customHeight="1" x14ac:dyDescent="0.25">
      <c r="A3" s="1">
        <v>5</v>
      </c>
      <c r="B3" s="118" t="s">
        <v>82</v>
      </c>
      <c r="C3" s="191"/>
      <c r="D3" s="176">
        <f ca="1">DATE(YEAR(NOW()),A3,1)</f>
        <v>43586</v>
      </c>
      <c r="E3" s="188"/>
      <c r="F3" s="192"/>
      <c r="G3" s="192"/>
      <c r="H3" s="192"/>
      <c r="I3" s="192"/>
    </row>
    <row r="4" spans="1:18" ht="17.25" customHeight="1" x14ac:dyDescent="0.25">
      <c r="A4" s="1">
        <v>1</v>
      </c>
      <c r="B4" s="118" t="s">
        <v>102</v>
      </c>
      <c r="C4" s="191"/>
      <c r="D4" s="176" t="str">
        <f>VLOOKUP(A4,K8:L14,2)</f>
        <v>Minggu</v>
      </c>
      <c r="E4" s="192"/>
      <c r="F4" s="192"/>
      <c r="G4" s="192"/>
      <c r="H4" s="192"/>
      <c r="I4" s="192"/>
    </row>
    <row r="5" spans="1:18" ht="17.25" customHeight="1" x14ac:dyDescent="0.25">
      <c r="B5" s="568" t="s">
        <v>31</v>
      </c>
      <c r="C5" s="569"/>
      <c r="D5" s="193">
        <f ca="1">SUM(E8:E38)</f>
        <v>185</v>
      </c>
      <c r="E5" s="188"/>
      <c r="F5" s="188"/>
      <c r="G5" s="188"/>
      <c r="H5" s="188"/>
      <c r="I5" s="188"/>
    </row>
    <row r="6" spans="1:18" x14ac:dyDescent="0.25">
      <c r="B6" s="567" t="s">
        <v>20</v>
      </c>
      <c r="C6" s="560" t="s">
        <v>28</v>
      </c>
      <c r="D6" s="560" t="s">
        <v>29</v>
      </c>
      <c r="E6" s="556" t="s">
        <v>21</v>
      </c>
      <c r="F6" s="558"/>
      <c r="G6" s="558"/>
      <c r="H6" s="558"/>
      <c r="I6" s="558"/>
      <c r="K6" s="99" t="s">
        <v>120</v>
      </c>
      <c r="N6" s="6"/>
    </row>
    <row r="7" spans="1:18" x14ac:dyDescent="0.25">
      <c r="B7" s="567"/>
      <c r="C7" s="560"/>
      <c r="D7" s="560"/>
      <c r="E7" s="171" t="s">
        <v>94</v>
      </c>
      <c r="F7" s="171" t="s">
        <v>104</v>
      </c>
      <c r="G7" s="570" t="s">
        <v>15</v>
      </c>
      <c r="H7" s="571"/>
      <c r="I7" s="170" t="s">
        <v>64</v>
      </c>
      <c r="K7" s="170" t="s">
        <v>93</v>
      </c>
      <c r="L7" s="171" t="s">
        <v>29</v>
      </c>
      <c r="M7" s="171" t="s">
        <v>104</v>
      </c>
      <c r="N7" s="562" t="s">
        <v>15</v>
      </c>
      <c r="O7" s="567"/>
      <c r="P7" s="170" t="s">
        <v>94</v>
      </c>
    </row>
    <row r="8" spans="1:18" x14ac:dyDescent="0.25">
      <c r="B8" s="4">
        <v>1</v>
      </c>
      <c r="C8" s="189">
        <f ca="1">D3</f>
        <v>43586</v>
      </c>
      <c r="D8" s="190">
        <f ca="1">C8</f>
        <v>43586</v>
      </c>
      <c r="E8" s="6">
        <f t="shared" ref="E8:E38" ca="1" si="0">IF(C8="","",IF(MOD(C8,7)=A$4,0,VLOOKUP(MOD(C8,7),K$8:P$14,6)))</f>
        <v>7</v>
      </c>
      <c r="F8" s="214">
        <f t="shared" ref="F8:F38" ca="1" si="1">IF(OR($B8="",$E8=0),"",VLOOKUP(MOD($C8,7),$K$8:$P$14,3))</f>
        <v>0.33333333333333331</v>
      </c>
      <c r="G8" s="213">
        <f t="shared" ref="G8:G38" ca="1" si="2">IF(OR($B8="",$E8=0),"",VLOOKUP(MOD($C8,7),$K$8:$P$14,4))</f>
        <v>0.5</v>
      </c>
      <c r="H8" s="213">
        <f t="shared" ref="H8:H38" ca="1" si="3">IF(OR($B8="",$E8=0),"",VLOOKUP(MOD($C8,7),$K$8:$P$14,5))</f>
        <v>0.53472222222222221</v>
      </c>
      <c r="I8" s="214">
        <f ca="1">IF(OR(B8="",E8=0),"",F8+TIME(E8,0,0)+TIME(0,MINUTE(H8-G8),0))</f>
        <v>0.65972222222222221</v>
      </c>
      <c r="K8" s="215">
        <v>0</v>
      </c>
      <c r="L8" s="216" t="s">
        <v>95</v>
      </c>
      <c r="M8" s="217">
        <v>0.35416666666666669</v>
      </c>
      <c r="N8" s="218">
        <v>0.47916666666666669</v>
      </c>
      <c r="O8" s="218">
        <v>0.51041666666666663</v>
      </c>
      <c r="P8" s="219">
        <v>6</v>
      </c>
      <c r="R8" s="8"/>
    </row>
    <row r="9" spans="1:18" x14ac:dyDescent="0.25">
      <c r="B9" s="4">
        <f ca="1">IF(C9&lt;&gt;"",B8+1,"")</f>
        <v>2</v>
      </c>
      <c r="C9" s="189">
        <f ca="1">IF(C8&lt;EOMONTH(D$3,0),C8+1,"")</f>
        <v>43587</v>
      </c>
      <c r="D9" s="190">
        <f t="shared" ref="D9:D38" ca="1" si="4">C9</f>
        <v>43587</v>
      </c>
      <c r="E9" s="6">
        <f t="shared" ca="1" si="0"/>
        <v>7</v>
      </c>
      <c r="F9" s="213">
        <f t="shared" ca="1" si="1"/>
        <v>0.33333333333333331</v>
      </c>
      <c r="G9" s="213">
        <f t="shared" ca="1" si="2"/>
        <v>0.5</v>
      </c>
      <c r="H9" s="213">
        <f t="shared" ca="1" si="3"/>
        <v>0.53472222222222221</v>
      </c>
      <c r="I9" s="213">
        <f t="shared" ref="I9:I38" ca="1" si="5">IF(OR(B9="",E9=0),"",F9+TIME(E9,0,0)+TIME(0,MINUTE(H9-G9),0))</f>
        <v>0.65972222222222221</v>
      </c>
      <c r="K9" s="215">
        <v>1</v>
      </c>
      <c r="L9" s="216" t="s">
        <v>96</v>
      </c>
      <c r="M9" s="217">
        <v>0.35416666666666669</v>
      </c>
      <c r="N9" s="218">
        <v>0.47916666666666669</v>
      </c>
      <c r="O9" s="218">
        <v>0.51041666666666663</v>
      </c>
      <c r="P9" s="219">
        <v>6</v>
      </c>
      <c r="R9" s="8"/>
    </row>
    <row r="10" spans="1:18" x14ac:dyDescent="0.25">
      <c r="B10" s="4">
        <f t="shared" ref="B10:B38" ca="1" si="6">IF(C10&lt;&gt;"",B9+1,"")</f>
        <v>3</v>
      </c>
      <c r="C10" s="189">
        <f t="shared" ref="C10:C38" ca="1" si="7">IF(C9&lt;EOMONTH(D$3,0),C9+1,"")</f>
        <v>43588</v>
      </c>
      <c r="D10" s="190">
        <f t="shared" ca="1" si="4"/>
        <v>43588</v>
      </c>
      <c r="E10" s="6">
        <f t="shared" ca="1" si="0"/>
        <v>7</v>
      </c>
      <c r="F10" s="213">
        <f t="shared" ca="1" si="1"/>
        <v>0.3125</v>
      </c>
      <c r="G10" s="213">
        <f t="shared" ca="1" si="2"/>
        <v>0.4861111111111111</v>
      </c>
      <c r="H10" s="213">
        <f t="shared" ca="1" si="3"/>
        <v>0.54166666666666663</v>
      </c>
      <c r="I10" s="213">
        <f t="shared" ca="1" si="5"/>
        <v>0.61805555555555558</v>
      </c>
      <c r="K10" s="215">
        <v>2</v>
      </c>
      <c r="L10" s="216" t="s">
        <v>97</v>
      </c>
      <c r="M10" s="217">
        <v>0.33333333333333331</v>
      </c>
      <c r="N10" s="218">
        <v>0.5</v>
      </c>
      <c r="O10" s="218">
        <v>0.53472222222222221</v>
      </c>
      <c r="P10" s="219">
        <v>7</v>
      </c>
      <c r="R10" s="8"/>
    </row>
    <row r="11" spans="1:18" x14ac:dyDescent="0.25">
      <c r="B11" s="4">
        <f t="shared" ca="1" si="6"/>
        <v>4</v>
      </c>
      <c r="C11" s="189">
        <f t="shared" ca="1" si="7"/>
        <v>43589</v>
      </c>
      <c r="D11" s="190">
        <f t="shared" ca="1" si="4"/>
        <v>43589</v>
      </c>
      <c r="E11" s="6">
        <f t="shared" ca="1" si="0"/>
        <v>6</v>
      </c>
      <c r="F11" s="213">
        <f t="shared" ca="1" si="1"/>
        <v>0.35416666666666669</v>
      </c>
      <c r="G11" s="213">
        <f t="shared" ca="1" si="2"/>
        <v>0.47916666666666669</v>
      </c>
      <c r="H11" s="213">
        <f t="shared" ca="1" si="3"/>
        <v>0.51041666666666663</v>
      </c>
      <c r="I11" s="213">
        <f t="shared" ca="1" si="5"/>
        <v>0.63541666666666674</v>
      </c>
      <c r="K11" s="215">
        <v>3</v>
      </c>
      <c r="L11" s="216" t="s">
        <v>98</v>
      </c>
      <c r="M11" s="217">
        <v>0.33333333333333331</v>
      </c>
      <c r="N11" s="218">
        <v>0.5</v>
      </c>
      <c r="O11" s="218">
        <v>0.53472222222222221</v>
      </c>
      <c r="P11" s="219">
        <v>7</v>
      </c>
      <c r="R11" s="8"/>
    </row>
    <row r="12" spans="1:18" x14ac:dyDescent="0.25">
      <c r="B12" s="4">
        <f t="shared" ca="1" si="6"/>
        <v>5</v>
      </c>
      <c r="C12" s="189">
        <f t="shared" ca="1" si="7"/>
        <v>43590</v>
      </c>
      <c r="D12" s="190">
        <f t="shared" ca="1" si="4"/>
        <v>43590</v>
      </c>
      <c r="E12" s="6">
        <f t="shared" ca="1" si="0"/>
        <v>0</v>
      </c>
      <c r="F12" s="213" t="str">
        <f t="shared" ca="1" si="1"/>
        <v/>
      </c>
      <c r="G12" s="213" t="str">
        <f t="shared" ca="1" si="2"/>
        <v/>
      </c>
      <c r="H12" s="213" t="str">
        <f t="shared" ca="1" si="3"/>
        <v/>
      </c>
      <c r="I12" s="213" t="str">
        <f t="shared" ca="1" si="5"/>
        <v/>
      </c>
      <c r="K12" s="215">
        <v>4</v>
      </c>
      <c r="L12" s="216" t="s">
        <v>99</v>
      </c>
      <c r="M12" s="217">
        <v>0.33333333333333331</v>
      </c>
      <c r="N12" s="218">
        <v>0.5</v>
      </c>
      <c r="O12" s="218">
        <v>0.53472222222222221</v>
      </c>
      <c r="P12" s="219">
        <v>7</v>
      </c>
      <c r="R12" s="8"/>
    </row>
    <row r="13" spans="1:18" x14ac:dyDescent="0.25">
      <c r="B13" s="4">
        <f t="shared" ca="1" si="6"/>
        <v>6</v>
      </c>
      <c r="C13" s="189">
        <f t="shared" ca="1" si="7"/>
        <v>43591</v>
      </c>
      <c r="D13" s="190">
        <f t="shared" ca="1" si="4"/>
        <v>43591</v>
      </c>
      <c r="E13" s="6">
        <f t="shared" ca="1" si="0"/>
        <v>7</v>
      </c>
      <c r="F13" s="213">
        <f t="shared" ca="1" si="1"/>
        <v>0.33333333333333331</v>
      </c>
      <c r="G13" s="213">
        <f t="shared" ca="1" si="2"/>
        <v>0.5</v>
      </c>
      <c r="H13" s="213">
        <f t="shared" ca="1" si="3"/>
        <v>0.53472222222222221</v>
      </c>
      <c r="I13" s="213">
        <f t="shared" ca="1" si="5"/>
        <v>0.65972222222222221</v>
      </c>
      <c r="K13" s="215">
        <v>5</v>
      </c>
      <c r="L13" s="216" t="s">
        <v>100</v>
      </c>
      <c r="M13" s="217">
        <v>0.33333333333333331</v>
      </c>
      <c r="N13" s="218">
        <v>0.5</v>
      </c>
      <c r="O13" s="218">
        <v>0.53472222222222221</v>
      </c>
      <c r="P13" s="219">
        <v>7</v>
      </c>
      <c r="R13" s="8"/>
    </row>
    <row r="14" spans="1:18" x14ac:dyDescent="0.25">
      <c r="B14" s="4">
        <f t="shared" ca="1" si="6"/>
        <v>7</v>
      </c>
      <c r="C14" s="189">
        <f t="shared" ca="1" si="7"/>
        <v>43592</v>
      </c>
      <c r="D14" s="190">
        <f t="shared" ca="1" si="4"/>
        <v>43592</v>
      </c>
      <c r="E14" s="6">
        <f t="shared" ca="1" si="0"/>
        <v>7</v>
      </c>
      <c r="F14" s="213">
        <f t="shared" ca="1" si="1"/>
        <v>0.33333333333333331</v>
      </c>
      <c r="G14" s="213">
        <f t="shared" ca="1" si="2"/>
        <v>0.5</v>
      </c>
      <c r="H14" s="213">
        <f t="shared" ca="1" si="3"/>
        <v>0.53472222222222221</v>
      </c>
      <c r="I14" s="213">
        <f t="shared" ca="1" si="5"/>
        <v>0.65972222222222221</v>
      </c>
      <c r="K14" s="215">
        <v>6</v>
      </c>
      <c r="L14" s="216" t="s">
        <v>101</v>
      </c>
      <c r="M14" s="217">
        <v>0.3125</v>
      </c>
      <c r="N14" s="218">
        <v>0.4861111111111111</v>
      </c>
      <c r="O14" s="218">
        <v>0.54166666666666663</v>
      </c>
      <c r="P14" s="219">
        <v>7</v>
      </c>
      <c r="R14" s="8"/>
    </row>
    <row r="15" spans="1:18" x14ac:dyDescent="0.25">
      <c r="B15" s="4">
        <f t="shared" ca="1" si="6"/>
        <v>8</v>
      </c>
      <c r="C15" s="189">
        <f t="shared" ca="1" si="7"/>
        <v>43593</v>
      </c>
      <c r="D15" s="190">
        <f t="shared" ca="1" si="4"/>
        <v>43593</v>
      </c>
      <c r="E15" s="6">
        <f t="shared" ca="1" si="0"/>
        <v>7</v>
      </c>
      <c r="F15" s="213">
        <f t="shared" ca="1" si="1"/>
        <v>0.33333333333333331</v>
      </c>
      <c r="G15" s="213">
        <f t="shared" ca="1" si="2"/>
        <v>0.5</v>
      </c>
      <c r="H15" s="213">
        <f t="shared" ca="1" si="3"/>
        <v>0.53472222222222221</v>
      </c>
      <c r="I15" s="213">
        <f t="shared" ca="1" si="5"/>
        <v>0.65972222222222221</v>
      </c>
      <c r="R15" s="8"/>
    </row>
    <row r="16" spans="1:18" x14ac:dyDescent="0.25">
      <c r="B16" s="4">
        <f t="shared" ca="1" si="6"/>
        <v>9</v>
      </c>
      <c r="C16" s="189">
        <f t="shared" ca="1" si="7"/>
        <v>43594</v>
      </c>
      <c r="D16" s="190">
        <f t="shared" ca="1" si="4"/>
        <v>43594</v>
      </c>
      <c r="E16" s="6">
        <f t="shared" ca="1" si="0"/>
        <v>7</v>
      </c>
      <c r="F16" s="213">
        <f t="shared" ca="1" si="1"/>
        <v>0.33333333333333331</v>
      </c>
      <c r="G16" s="213">
        <f t="shared" ca="1" si="2"/>
        <v>0.5</v>
      </c>
      <c r="H16" s="213">
        <f t="shared" ca="1" si="3"/>
        <v>0.53472222222222221</v>
      </c>
      <c r="I16" s="213">
        <f t="shared" ca="1" si="5"/>
        <v>0.65972222222222221</v>
      </c>
    </row>
    <row r="17" spans="2:9" x14ac:dyDescent="0.25">
      <c r="B17" s="4">
        <f t="shared" ca="1" si="6"/>
        <v>10</v>
      </c>
      <c r="C17" s="189">
        <f t="shared" ca="1" si="7"/>
        <v>43595</v>
      </c>
      <c r="D17" s="190">
        <f t="shared" ca="1" si="4"/>
        <v>43595</v>
      </c>
      <c r="E17" s="6">
        <f t="shared" ca="1" si="0"/>
        <v>7</v>
      </c>
      <c r="F17" s="213">
        <f t="shared" ca="1" si="1"/>
        <v>0.3125</v>
      </c>
      <c r="G17" s="213">
        <f t="shared" ca="1" si="2"/>
        <v>0.4861111111111111</v>
      </c>
      <c r="H17" s="213">
        <f t="shared" ca="1" si="3"/>
        <v>0.54166666666666663</v>
      </c>
      <c r="I17" s="213">
        <f t="shared" ca="1" si="5"/>
        <v>0.61805555555555558</v>
      </c>
    </row>
    <row r="18" spans="2:9" x14ac:dyDescent="0.25">
      <c r="B18" s="4">
        <f t="shared" ca="1" si="6"/>
        <v>11</v>
      </c>
      <c r="C18" s="189">
        <f t="shared" ca="1" si="7"/>
        <v>43596</v>
      </c>
      <c r="D18" s="190">
        <f t="shared" ca="1" si="4"/>
        <v>43596</v>
      </c>
      <c r="E18" s="6">
        <f t="shared" ca="1" si="0"/>
        <v>6</v>
      </c>
      <c r="F18" s="213">
        <f t="shared" ca="1" si="1"/>
        <v>0.35416666666666669</v>
      </c>
      <c r="G18" s="213">
        <f t="shared" ca="1" si="2"/>
        <v>0.47916666666666669</v>
      </c>
      <c r="H18" s="213">
        <f t="shared" ca="1" si="3"/>
        <v>0.51041666666666663</v>
      </c>
      <c r="I18" s="213">
        <f t="shared" ca="1" si="5"/>
        <v>0.63541666666666674</v>
      </c>
    </row>
    <row r="19" spans="2:9" x14ac:dyDescent="0.25">
      <c r="B19" s="4">
        <f t="shared" ca="1" si="6"/>
        <v>12</v>
      </c>
      <c r="C19" s="189">
        <f t="shared" ca="1" si="7"/>
        <v>43597</v>
      </c>
      <c r="D19" s="190">
        <f t="shared" ca="1" si="4"/>
        <v>43597</v>
      </c>
      <c r="E19" s="6">
        <f t="shared" ca="1" si="0"/>
        <v>0</v>
      </c>
      <c r="F19" s="213" t="str">
        <f t="shared" ca="1" si="1"/>
        <v/>
      </c>
      <c r="G19" s="213" t="str">
        <f t="shared" ca="1" si="2"/>
        <v/>
      </c>
      <c r="H19" s="213" t="str">
        <f t="shared" ca="1" si="3"/>
        <v/>
      </c>
      <c r="I19" s="213" t="str">
        <f t="shared" ca="1" si="5"/>
        <v/>
      </c>
    </row>
    <row r="20" spans="2:9" x14ac:dyDescent="0.25">
      <c r="B20" s="4">
        <f t="shared" ca="1" si="6"/>
        <v>13</v>
      </c>
      <c r="C20" s="189">
        <f t="shared" ca="1" si="7"/>
        <v>43598</v>
      </c>
      <c r="D20" s="190">
        <f t="shared" ca="1" si="4"/>
        <v>43598</v>
      </c>
      <c r="E20" s="6">
        <f t="shared" ca="1" si="0"/>
        <v>7</v>
      </c>
      <c r="F20" s="213">
        <f t="shared" ca="1" si="1"/>
        <v>0.33333333333333331</v>
      </c>
      <c r="G20" s="213">
        <f t="shared" ca="1" si="2"/>
        <v>0.5</v>
      </c>
      <c r="H20" s="213">
        <f t="shared" ca="1" si="3"/>
        <v>0.53472222222222221</v>
      </c>
      <c r="I20" s="213">
        <f t="shared" ca="1" si="5"/>
        <v>0.65972222222222221</v>
      </c>
    </row>
    <row r="21" spans="2:9" x14ac:dyDescent="0.25">
      <c r="B21" s="4">
        <f t="shared" ca="1" si="6"/>
        <v>14</v>
      </c>
      <c r="C21" s="189">
        <f t="shared" ca="1" si="7"/>
        <v>43599</v>
      </c>
      <c r="D21" s="190">
        <f t="shared" ca="1" si="4"/>
        <v>43599</v>
      </c>
      <c r="E21" s="6">
        <f t="shared" ca="1" si="0"/>
        <v>7</v>
      </c>
      <c r="F21" s="213">
        <f t="shared" ca="1" si="1"/>
        <v>0.33333333333333331</v>
      </c>
      <c r="G21" s="213">
        <f t="shared" ca="1" si="2"/>
        <v>0.5</v>
      </c>
      <c r="H21" s="213">
        <f t="shared" ca="1" si="3"/>
        <v>0.53472222222222221</v>
      </c>
      <c r="I21" s="213">
        <f t="shared" ca="1" si="5"/>
        <v>0.65972222222222221</v>
      </c>
    </row>
    <row r="22" spans="2:9" x14ac:dyDescent="0.25">
      <c r="B22" s="4">
        <f t="shared" ca="1" si="6"/>
        <v>15</v>
      </c>
      <c r="C22" s="189">
        <f t="shared" ca="1" si="7"/>
        <v>43600</v>
      </c>
      <c r="D22" s="190">
        <f t="shared" ca="1" si="4"/>
        <v>43600</v>
      </c>
      <c r="E22" s="6">
        <f t="shared" ca="1" si="0"/>
        <v>7</v>
      </c>
      <c r="F22" s="213">
        <f t="shared" ca="1" si="1"/>
        <v>0.33333333333333331</v>
      </c>
      <c r="G22" s="213">
        <f t="shared" ca="1" si="2"/>
        <v>0.5</v>
      </c>
      <c r="H22" s="213">
        <f t="shared" ca="1" si="3"/>
        <v>0.53472222222222221</v>
      </c>
      <c r="I22" s="213">
        <f t="shared" ca="1" si="5"/>
        <v>0.65972222222222221</v>
      </c>
    </row>
    <row r="23" spans="2:9" x14ac:dyDescent="0.25">
      <c r="B23" s="4">
        <f t="shared" ca="1" si="6"/>
        <v>16</v>
      </c>
      <c r="C23" s="189">
        <f t="shared" ca="1" si="7"/>
        <v>43601</v>
      </c>
      <c r="D23" s="190">
        <f t="shared" ca="1" si="4"/>
        <v>43601</v>
      </c>
      <c r="E23" s="6">
        <f t="shared" ca="1" si="0"/>
        <v>7</v>
      </c>
      <c r="F23" s="213">
        <f t="shared" ca="1" si="1"/>
        <v>0.33333333333333331</v>
      </c>
      <c r="G23" s="213">
        <f t="shared" ca="1" si="2"/>
        <v>0.5</v>
      </c>
      <c r="H23" s="213">
        <f t="shared" ca="1" si="3"/>
        <v>0.53472222222222221</v>
      </c>
      <c r="I23" s="213">
        <f t="shared" ca="1" si="5"/>
        <v>0.65972222222222221</v>
      </c>
    </row>
    <row r="24" spans="2:9" x14ac:dyDescent="0.25">
      <c r="B24" s="4">
        <f t="shared" ca="1" si="6"/>
        <v>17</v>
      </c>
      <c r="C24" s="189">
        <f t="shared" ca="1" si="7"/>
        <v>43602</v>
      </c>
      <c r="D24" s="190">
        <f t="shared" ca="1" si="4"/>
        <v>43602</v>
      </c>
      <c r="E24" s="6">
        <f t="shared" ca="1" si="0"/>
        <v>7</v>
      </c>
      <c r="F24" s="213">
        <f t="shared" ca="1" si="1"/>
        <v>0.3125</v>
      </c>
      <c r="G24" s="213">
        <f t="shared" ca="1" si="2"/>
        <v>0.4861111111111111</v>
      </c>
      <c r="H24" s="213">
        <f t="shared" ca="1" si="3"/>
        <v>0.54166666666666663</v>
      </c>
      <c r="I24" s="213">
        <f t="shared" ca="1" si="5"/>
        <v>0.61805555555555558</v>
      </c>
    </row>
    <row r="25" spans="2:9" x14ac:dyDescent="0.25">
      <c r="B25" s="4">
        <f t="shared" ca="1" si="6"/>
        <v>18</v>
      </c>
      <c r="C25" s="189">
        <f t="shared" ca="1" si="7"/>
        <v>43603</v>
      </c>
      <c r="D25" s="190">
        <f t="shared" ca="1" si="4"/>
        <v>43603</v>
      </c>
      <c r="E25" s="6">
        <f t="shared" ca="1" si="0"/>
        <v>6</v>
      </c>
      <c r="F25" s="213">
        <f t="shared" ca="1" si="1"/>
        <v>0.35416666666666669</v>
      </c>
      <c r="G25" s="213">
        <f t="shared" ca="1" si="2"/>
        <v>0.47916666666666669</v>
      </c>
      <c r="H25" s="213">
        <f t="shared" ca="1" si="3"/>
        <v>0.51041666666666663</v>
      </c>
      <c r="I25" s="213">
        <f t="shared" ca="1" si="5"/>
        <v>0.63541666666666674</v>
      </c>
    </row>
    <row r="26" spans="2:9" x14ac:dyDescent="0.25">
      <c r="B26" s="4">
        <f t="shared" ca="1" si="6"/>
        <v>19</v>
      </c>
      <c r="C26" s="189">
        <f t="shared" ca="1" si="7"/>
        <v>43604</v>
      </c>
      <c r="D26" s="190">
        <f t="shared" ca="1" si="4"/>
        <v>43604</v>
      </c>
      <c r="E26" s="6">
        <f t="shared" ca="1" si="0"/>
        <v>0</v>
      </c>
      <c r="F26" s="213" t="str">
        <f t="shared" ca="1" si="1"/>
        <v/>
      </c>
      <c r="G26" s="213" t="str">
        <f t="shared" ca="1" si="2"/>
        <v/>
      </c>
      <c r="H26" s="213" t="str">
        <f t="shared" ca="1" si="3"/>
        <v/>
      </c>
      <c r="I26" s="213" t="str">
        <f t="shared" ca="1" si="5"/>
        <v/>
      </c>
    </row>
    <row r="27" spans="2:9" x14ac:dyDescent="0.25">
      <c r="B27" s="4">
        <f t="shared" ca="1" si="6"/>
        <v>20</v>
      </c>
      <c r="C27" s="189">
        <f t="shared" ca="1" si="7"/>
        <v>43605</v>
      </c>
      <c r="D27" s="190">
        <f t="shared" ca="1" si="4"/>
        <v>43605</v>
      </c>
      <c r="E27" s="6">
        <f t="shared" ca="1" si="0"/>
        <v>7</v>
      </c>
      <c r="F27" s="213">
        <f t="shared" ca="1" si="1"/>
        <v>0.33333333333333331</v>
      </c>
      <c r="G27" s="213">
        <f t="shared" ca="1" si="2"/>
        <v>0.5</v>
      </c>
      <c r="H27" s="213">
        <f t="shared" ca="1" si="3"/>
        <v>0.53472222222222221</v>
      </c>
      <c r="I27" s="213">
        <f t="shared" ca="1" si="5"/>
        <v>0.65972222222222221</v>
      </c>
    </row>
    <row r="28" spans="2:9" x14ac:dyDescent="0.25">
      <c r="B28" s="4">
        <f t="shared" ca="1" si="6"/>
        <v>21</v>
      </c>
      <c r="C28" s="189">
        <f t="shared" ca="1" si="7"/>
        <v>43606</v>
      </c>
      <c r="D28" s="190">
        <f t="shared" ca="1" si="4"/>
        <v>43606</v>
      </c>
      <c r="E28" s="6">
        <f t="shared" ca="1" si="0"/>
        <v>7</v>
      </c>
      <c r="F28" s="213">
        <f t="shared" ca="1" si="1"/>
        <v>0.33333333333333331</v>
      </c>
      <c r="G28" s="213">
        <f t="shared" ca="1" si="2"/>
        <v>0.5</v>
      </c>
      <c r="H28" s="213">
        <f t="shared" ca="1" si="3"/>
        <v>0.53472222222222221</v>
      </c>
      <c r="I28" s="213">
        <f t="shared" ca="1" si="5"/>
        <v>0.65972222222222221</v>
      </c>
    </row>
    <row r="29" spans="2:9" x14ac:dyDescent="0.25">
      <c r="B29" s="4">
        <f t="shared" ca="1" si="6"/>
        <v>22</v>
      </c>
      <c r="C29" s="189">
        <f t="shared" ca="1" si="7"/>
        <v>43607</v>
      </c>
      <c r="D29" s="190">
        <f t="shared" ca="1" si="4"/>
        <v>43607</v>
      </c>
      <c r="E29" s="6">
        <f t="shared" ca="1" si="0"/>
        <v>7</v>
      </c>
      <c r="F29" s="213">
        <f t="shared" ca="1" si="1"/>
        <v>0.33333333333333331</v>
      </c>
      <c r="G29" s="213">
        <f t="shared" ca="1" si="2"/>
        <v>0.5</v>
      </c>
      <c r="H29" s="213">
        <f t="shared" ca="1" si="3"/>
        <v>0.53472222222222221</v>
      </c>
      <c r="I29" s="213">
        <f t="shared" ca="1" si="5"/>
        <v>0.65972222222222221</v>
      </c>
    </row>
    <row r="30" spans="2:9" x14ac:dyDescent="0.25">
      <c r="B30" s="4">
        <f t="shared" ca="1" si="6"/>
        <v>23</v>
      </c>
      <c r="C30" s="189">
        <f t="shared" ca="1" si="7"/>
        <v>43608</v>
      </c>
      <c r="D30" s="190">
        <f t="shared" ca="1" si="4"/>
        <v>43608</v>
      </c>
      <c r="E30" s="6">
        <f t="shared" ca="1" si="0"/>
        <v>7</v>
      </c>
      <c r="F30" s="213">
        <f t="shared" ca="1" si="1"/>
        <v>0.33333333333333331</v>
      </c>
      <c r="G30" s="213">
        <f t="shared" ca="1" si="2"/>
        <v>0.5</v>
      </c>
      <c r="H30" s="213">
        <f t="shared" ca="1" si="3"/>
        <v>0.53472222222222221</v>
      </c>
      <c r="I30" s="213">
        <f t="shared" ca="1" si="5"/>
        <v>0.65972222222222221</v>
      </c>
    </row>
    <row r="31" spans="2:9" x14ac:dyDescent="0.25">
      <c r="B31" s="4">
        <f t="shared" ca="1" si="6"/>
        <v>24</v>
      </c>
      <c r="C31" s="189">
        <f t="shared" ca="1" si="7"/>
        <v>43609</v>
      </c>
      <c r="D31" s="190">
        <f t="shared" ca="1" si="4"/>
        <v>43609</v>
      </c>
      <c r="E31" s="6">
        <f t="shared" ca="1" si="0"/>
        <v>7</v>
      </c>
      <c r="F31" s="213">
        <f t="shared" ca="1" si="1"/>
        <v>0.3125</v>
      </c>
      <c r="G31" s="213">
        <f t="shared" ca="1" si="2"/>
        <v>0.4861111111111111</v>
      </c>
      <c r="H31" s="213">
        <f t="shared" ca="1" si="3"/>
        <v>0.54166666666666663</v>
      </c>
      <c r="I31" s="213">
        <f t="shared" ca="1" si="5"/>
        <v>0.61805555555555558</v>
      </c>
    </row>
    <row r="32" spans="2:9" x14ac:dyDescent="0.25">
      <c r="B32" s="4">
        <f t="shared" ca="1" si="6"/>
        <v>25</v>
      </c>
      <c r="C32" s="189">
        <f t="shared" ca="1" si="7"/>
        <v>43610</v>
      </c>
      <c r="D32" s="190">
        <f t="shared" ca="1" si="4"/>
        <v>43610</v>
      </c>
      <c r="E32" s="6">
        <f t="shared" ca="1" si="0"/>
        <v>6</v>
      </c>
      <c r="F32" s="213">
        <f t="shared" ca="1" si="1"/>
        <v>0.35416666666666669</v>
      </c>
      <c r="G32" s="213">
        <f t="shared" ca="1" si="2"/>
        <v>0.47916666666666669</v>
      </c>
      <c r="H32" s="213">
        <f t="shared" ca="1" si="3"/>
        <v>0.51041666666666663</v>
      </c>
      <c r="I32" s="213">
        <f t="shared" ca="1" si="5"/>
        <v>0.63541666666666674</v>
      </c>
    </row>
    <row r="33" spans="2:9" x14ac:dyDescent="0.25">
      <c r="B33" s="4">
        <f t="shared" ca="1" si="6"/>
        <v>26</v>
      </c>
      <c r="C33" s="189">
        <f t="shared" ca="1" si="7"/>
        <v>43611</v>
      </c>
      <c r="D33" s="190">
        <f t="shared" ca="1" si="4"/>
        <v>43611</v>
      </c>
      <c r="E33" s="6">
        <f t="shared" ca="1" si="0"/>
        <v>0</v>
      </c>
      <c r="F33" s="213" t="str">
        <f t="shared" ca="1" si="1"/>
        <v/>
      </c>
      <c r="G33" s="213" t="str">
        <f t="shared" ca="1" si="2"/>
        <v/>
      </c>
      <c r="H33" s="213" t="str">
        <f t="shared" ca="1" si="3"/>
        <v/>
      </c>
      <c r="I33" s="213" t="str">
        <f t="shared" ca="1" si="5"/>
        <v/>
      </c>
    </row>
    <row r="34" spans="2:9" x14ac:dyDescent="0.25">
      <c r="B34" s="4">
        <f t="shared" ca="1" si="6"/>
        <v>27</v>
      </c>
      <c r="C34" s="189">
        <f t="shared" ca="1" si="7"/>
        <v>43612</v>
      </c>
      <c r="D34" s="190">
        <f t="shared" ca="1" si="4"/>
        <v>43612</v>
      </c>
      <c r="E34" s="6">
        <f t="shared" ca="1" si="0"/>
        <v>7</v>
      </c>
      <c r="F34" s="213">
        <f t="shared" ca="1" si="1"/>
        <v>0.33333333333333331</v>
      </c>
      <c r="G34" s="213">
        <f t="shared" ca="1" si="2"/>
        <v>0.5</v>
      </c>
      <c r="H34" s="213">
        <f t="shared" ca="1" si="3"/>
        <v>0.53472222222222221</v>
      </c>
      <c r="I34" s="213">
        <f t="shared" ca="1" si="5"/>
        <v>0.65972222222222221</v>
      </c>
    </row>
    <row r="35" spans="2:9" x14ac:dyDescent="0.25">
      <c r="B35" s="4">
        <f t="shared" ca="1" si="6"/>
        <v>28</v>
      </c>
      <c r="C35" s="189">
        <f t="shared" ca="1" si="7"/>
        <v>43613</v>
      </c>
      <c r="D35" s="190">
        <f t="shared" ca="1" si="4"/>
        <v>43613</v>
      </c>
      <c r="E35" s="6">
        <f t="shared" ca="1" si="0"/>
        <v>7</v>
      </c>
      <c r="F35" s="213">
        <f t="shared" ca="1" si="1"/>
        <v>0.33333333333333331</v>
      </c>
      <c r="G35" s="213">
        <f t="shared" ca="1" si="2"/>
        <v>0.5</v>
      </c>
      <c r="H35" s="213">
        <f t="shared" ca="1" si="3"/>
        <v>0.53472222222222221</v>
      </c>
      <c r="I35" s="213">
        <f t="shared" ca="1" si="5"/>
        <v>0.65972222222222221</v>
      </c>
    </row>
    <row r="36" spans="2:9" x14ac:dyDescent="0.25">
      <c r="B36" s="4">
        <f t="shared" ca="1" si="6"/>
        <v>29</v>
      </c>
      <c r="C36" s="189">
        <f t="shared" ca="1" si="7"/>
        <v>43614</v>
      </c>
      <c r="D36" s="190">
        <f t="shared" ca="1" si="4"/>
        <v>43614</v>
      </c>
      <c r="E36" s="6">
        <f t="shared" ca="1" si="0"/>
        <v>7</v>
      </c>
      <c r="F36" s="213">
        <f t="shared" ca="1" si="1"/>
        <v>0.33333333333333331</v>
      </c>
      <c r="G36" s="213">
        <f t="shared" ca="1" si="2"/>
        <v>0.5</v>
      </c>
      <c r="H36" s="213">
        <f t="shared" ca="1" si="3"/>
        <v>0.53472222222222221</v>
      </c>
      <c r="I36" s="213">
        <f t="shared" ca="1" si="5"/>
        <v>0.65972222222222221</v>
      </c>
    </row>
    <row r="37" spans="2:9" x14ac:dyDescent="0.25">
      <c r="B37" s="4">
        <f t="shared" ca="1" si="6"/>
        <v>30</v>
      </c>
      <c r="C37" s="189">
        <f ca="1">IF(C36&lt;EOMONTH(D$3,0),C36+1,"")</f>
        <v>43615</v>
      </c>
      <c r="D37" s="190">
        <f t="shared" ca="1" si="4"/>
        <v>43615</v>
      </c>
      <c r="E37" s="6">
        <f t="shared" ca="1" si="0"/>
        <v>7</v>
      </c>
      <c r="F37" s="213">
        <f t="shared" ca="1" si="1"/>
        <v>0.33333333333333331</v>
      </c>
      <c r="G37" s="213">
        <f t="shared" ca="1" si="2"/>
        <v>0.5</v>
      </c>
      <c r="H37" s="213">
        <f t="shared" ca="1" si="3"/>
        <v>0.53472222222222221</v>
      </c>
      <c r="I37" s="213">
        <f t="shared" ca="1" si="5"/>
        <v>0.65972222222222221</v>
      </c>
    </row>
    <row r="38" spans="2:9" x14ac:dyDescent="0.25">
      <c r="B38" s="4">
        <f t="shared" ca="1" si="6"/>
        <v>31</v>
      </c>
      <c r="C38" s="189">
        <f t="shared" ca="1" si="7"/>
        <v>43616</v>
      </c>
      <c r="D38" s="190">
        <f t="shared" ca="1" si="4"/>
        <v>43616</v>
      </c>
      <c r="E38" s="6">
        <f t="shared" ca="1" si="0"/>
        <v>7</v>
      </c>
      <c r="F38" s="213">
        <f t="shared" ca="1" si="1"/>
        <v>0.3125</v>
      </c>
      <c r="G38" s="213">
        <f t="shared" ca="1" si="2"/>
        <v>0.4861111111111111</v>
      </c>
      <c r="H38" s="213">
        <f t="shared" ca="1" si="3"/>
        <v>0.54166666666666663</v>
      </c>
      <c r="I38" s="213">
        <f t="shared" ca="1" si="5"/>
        <v>0.61805555555555558</v>
      </c>
    </row>
    <row r="39" spans="2:9" ht="19.5" customHeight="1" x14ac:dyDescent="0.25">
      <c r="C39" s="6"/>
    </row>
  </sheetData>
  <mergeCells count="7">
    <mergeCell ref="N7:O7"/>
    <mergeCell ref="B5:C5"/>
    <mergeCell ref="E6:I6"/>
    <mergeCell ref="D6:D7"/>
    <mergeCell ref="C6:C7"/>
    <mergeCell ref="B6:B7"/>
    <mergeCell ref="G7:H7"/>
  </mergeCell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6257" r:id="rId4" name="Scroll Bar 1">
              <controlPr defaultSize="0" autoPict="0">
                <anchor moveWithCells="1">
                  <from>
                    <xdr:col>2</xdr:col>
                    <xdr:colOff>104775</xdr:colOff>
                    <xdr:row>2</xdr:row>
                    <xdr:rowOff>28575</xdr:rowOff>
                  </from>
                  <to>
                    <xdr:col>2</xdr:col>
                    <xdr:colOff>590550</xdr:colOff>
                    <xdr:row>2</xdr:row>
                    <xdr:rowOff>190500</xdr:rowOff>
                  </to>
                </anchor>
              </controlPr>
            </control>
          </mc:Choice>
        </mc:AlternateContent>
        <mc:AlternateContent xmlns:mc="http://schemas.openxmlformats.org/markup-compatibility/2006">
          <mc:Choice Requires="x14">
            <control shapeId="96258" r:id="rId5" name="Scroll Bar 2">
              <controlPr defaultSize="0" autoPict="0">
                <anchor moveWithCells="1">
                  <from>
                    <xdr:col>2</xdr:col>
                    <xdr:colOff>104775</xdr:colOff>
                    <xdr:row>3</xdr:row>
                    <xdr:rowOff>28575</xdr:rowOff>
                  </from>
                  <to>
                    <xdr:col>2</xdr:col>
                    <xdr:colOff>590550</xdr:colOff>
                    <xdr:row>3</xdr:row>
                    <xdr:rowOff>190500</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8"/>
  <sheetViews>
    <sheetView showGridLines="0" workbookViewId="0">
      <selection activeCell="J7" sqref="J7"/>
    </sheetView>
  </sheetViews>
  <sheetFormatPr defaultRowHeight="15" x14ac:dyDescent="0.25"/>
  <cols>
    <col min="1" max="1" width="5.85546875" style="1" customWidth="1"/>
    <col min="2" max="2" width="5" style="1" customWidth="1"/>
    <col min="3" max="3" width="12.140625" style="1" customWidth="1"/>
    <col min="4" max="6" width="9.140625" style="1"/>
    <col min="7" max="7" width="11.5703125" style="1" customWidth="1"/>
    <col min="8" max="8" width="5.85546875" style="1" customWidth="1"/>
    <col min="9" max="16384" width="9.140625" style="1"/>
  </cols>
  <sheetData>
    <row r="1" spans="1:10" ht="19.5" customHeight="1" x14ac:dyDescent="0.25"/>
    <row r="2" spans="1:10" ht="18.75" x14ac:dyDescent="0.25">
      <c r="B2" s="29" t="s">
        <v>122</v>
      </c>
    </row>
    <row r="3" spans="1:10" x14ac:dyDescent="0.25">
      <c r="B3" s="548" t="s">
        <v>20</v>
      </c>
      <c r="C3" s="560" t="s">
        <v>28</v>
      </c>
      <c r="D3" s="560" t="s">
        <v>29</v>
      </c>
      <c r="E3" s="561" t="s">
        <v>21</v>
      </c>
      <c r="F3" s="561"/>
      <c r="G3" s="548" t="s">
        <v>30</v>
      </c>
    </row>
    <row r="4" spans="1:10" x14ac:dyDescent="0.25">
      <c r="B4" s="548"/>
      <c r="C4" s="560"/>
      <c r="D4" s="560"/>
      <c r="E4" s="17" t="s">
        <v>13</v>
      </c>
      <c r="F4" s="17" t="s">
        <v>14</v>
      </c>
      <c r="G4" s="548"/>
    </row>
    <row r="5" spans="1:10" x14ac:dyDescent="0.25">
      <c r="B5" s="36">
        <v>1</v>
      </c>
      <c r="C5" s="37">
        <v>43682</v>
      </c>
      <c r="D5" s="38">
        <f t="shared" ref="D5:D14" si="0">C5</f>
        <v>43682</v>
      </c>
      <c r="E5" s="47">
        <v>0.41666666666666669</v>
      </c>
      <c r="F5" s="47">
        <v>0.46875</v>
      </c>
      <c r="G5" s="48"/>
      <c r="H5" s="1" t="s">
        <v>395</v>
      </c>
    </row>
    <row r="6" spans="1:10" x14ac:dyDescent="0.25">
      <c r="B6" s="39">
        <v>2</v>
      </c>
      <c r="C6" s="35">
        <v>43684</v>
      </c>
      <c r="D6" s="34">
        <f t="shared" si="0"/>
        <v>43684</v>
      </c>
      <c r="E6" s="49">
        <v>0.41666666666666669</v>
      </c>
      <c r="F6" s="49">
        <v>0.46875</v>
      </c>
      <c r="G6" s="50"/>
    </row>
    <row r="7" spans="1:10" x14ac:dyDescent="0.25">
      <c r="B7" s="39">
        <v>3</v>
      </c>
      <c r="C7" s="35">
        <v>43685</v>
      </c>
      <c r="D7" s="34">
        <f t="shared" si="0"/>
        <v>43685</v>
      </c>
      <c r="E7" s="49">
        <v>0.41666666666666669</v>
      </c>
      <c r="F7" s="49">
        <v>0.46875</v>
      </c>
      <c r="G7" s="50"/>
    </row>
    <row r="8" spans="1:10" x14ac:dyDescent="0.25">
      <c r="B8" s="39">
        <v>4</v>
      </c>
      <c r="C8" s="35">
        <v>43689</v>
      </c>
      <c r="D8" s="34">
        <f t="shared" si="0"/>
        <v>43689</v>
      </c>
      <c r="E8" s="49">
        <v>0.41666666666666669</v>
      </c>
      <c r="F8" s="49">
        <v>0.46875</v>
      </c>
      <c r="G8" s="50"/>
    </row>
    <row r="9" spans="1:10" x14ac:dyDescent="0.25">
      <c r="B9" s="39">
        <v>5</v>
      </c>
      <c r="C9" s="35">
        <v>43690</v>
      </c>
      <c r="D9" s="34">
        <f t="shared" si="0"/>
        <v>43690</v>
      </c>
      <c r="E9" s="49">
        <v>0.41666666666666669</v>
      </c>
      <c r="F9" s="49">
        <v>0.46875</v>
      </c>
      <c r="G9" s="50"/>
    </row>
    <row r="10" spans="1:10" x14ac:dyDescent="0.25">
      <c r="B10" s="39">
        <v>6</v>
      </c>
      <c r="C10" s="35">
        <v>43691</v>
      </c>
      <c r="D10" s="34">
        <f t="shared" si="0"/>
        <v>43691</v>
      </c>
      <c r="E10" s="49">
        <v>0.41666666666666669</v>
      </c>
      <c r="F10" s="49">
        <v>0.46875</v>
      </c>
      <c r="G10" s="50"/>
    </row>
    <row r="11" spans="1:10" x14ac:dyDescent="0.25">
      <c r="B11" s="39">
        <v>7</v>
      </c>
      <c r="C11" s="35">
        <v>43692</v>
      </c>
      <c r="D11" s="34">
        <f t="shared" si="0"/>
        <v>43692</v>
      </c>
      <c r="E11" s="49">
        <v>0.41666666666666669</v>
      </c>
      <c r="F11" s="49">
        <v>0.46875</v>
      </c>
      <c r="G11" s="50"/>
    </row>
    <row r="12" spans="1:10" x14ac:dyDescent="0.25">
      <c r="B12" s="39">
        <v>8</v>
      </c>
      <c r="C12" s="35">
        <v>43696</v>
      </c>
      <c r="D12" s="34">
        <f t="shared" si="0"/>
        <v>43696</v>
      </c>
      <c r="E12" s="49">
        <v>0.41666666666666669</v>
      </c>
      <c r="F12" s="49">
        <v>0.46875</v>
      </c>
      <c r="G12" s="50"/>
    </row>
    <row r="13" spans="1:10" x14ac:dyDescent="0.25">
      <c r="B13" s="39">
        <v>9</v>
      </c>
      <c r="C13" s="35">
        <v>43697</v>
      </c>
      <c r="D13" s="34">
        <f t="shared" si="0"/>
        <v>43697</v>
      </c>
      <c r="E13" s="49">
        <v>0.41666666666666669</v>
      </c>
      <c r="F13" s="49">
        <v>0.45833333333333331</v>
      </c>
      <c r="G13" s="50"/>
    </row>
    <row r="14" spans="1:10" x14ac:dyDescent="0.25">
      <c r="B14" s="40">
        <v>10</v>
      </c>
      <c r="C14" s="41">
        <v>43698</v>
      </c>
      <c r="D14" s="42">
        <f t="shared" si="0"/>
        <v>43698</v>
      </c>
      <c r="E14" s="51">
        <v>0.41666666666666669</v>
      </c>
      <c r="F14" s="51">
        <v>0.47916666666666669</v>
      </c>
      <c r="G14" s="52"/>
    </row>
    <row r="15" spans="1:10" x14ac:dyDescent="0.25">
      <c r="B15" s="572" t="s">
        <v>31</v>
      </c>
      <c r="C15" s="572"/>
      <c r="D15" s="572"/>
      <c r="E15" s="572"/>
      <c r="F15" s="572"/>
      <c r="G15" s="53"/>
      <c r="H15" s="1" t="s">
        <v>397</v>
      </c>
      <c r="J15" s="43"/>
    </row>
    <row r="16" spans="1:10" ht="16.5" customHeight="1" x14ac:dyDescent="0.25">
      <c r="A16" s="73">
        <v>2500</v>
      </c>
      <c r="B16" s="44"/>
      <c r="C16" s="44"/>
      <c r="D16" s="44"/>
      <c r="E16" s="23" t="s">
        <v>32</v>
      </c>
      <c r="F16" s="44"/>
      <c r="G16" s="46"/>
      <c r="H16" s="1" t="s">
        <v>398</v>
      </c>
    </row>
    <row r="17" spans="2:8" x14ac:dyDescent="0.25">
      <c r="B17" s="44"/>
      <c r="C17" s="44"/>
      <c r="D17" s="44"/>
      <c r="E17" s="44"/>
      <c r="F17" s="45"/>
      <c r="G17" s="46"/>
      <c r="H17" s="1" t="s">
        <v>399</v>
      </c>
    </row>
    <row r="18" spans="2:8" ht="19.5" customHeight="1" x14ac:dyDescent="0.25">
      <c r="F18" s="1" t="s">
        <v>396</v>
      </c>
    </row>
  </sheetData>
  <mergeCells count="6">
    <mergeCell ref="G3:G4"/>
    <mergeCell ref="B15:F15"/>
    <mergeCell ref="B3:B4"/>
    <mergeCell ref="C3:C4"/>
    <mergeCell ref="D3:D4"/>
    <mergeCell ref="E3:F3"/>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1505" r:id="rId3" name="Scroll Bar 1">
              <controlPr defaultSize="0" autoPict="0">
                <anchor moveWithCells="1">
                  <from>
                    <xdr:col>5</xdr:col>
                    <xdr:colOff>0</xdr:colOff>
                    <xdr:row>15</xdr:row>
                    <xdr:rowOff>28575</xdr:rowOff>
                  </from>
                  <to>
                    <xdr:col>5</xdr:col>
                    <xdr:colOff>485775</xdr:colOff>
                    <xdr:row>15</xdr:row>
                    <xdr:rowOff>190500</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25"/>
  <sheetViews>
    <sheetView showGridLines="0" topLeftCell="B1" workbookViewId="0">
      <selection activeCell="F13" sqref="F13"/>
    </sheetView>
  </sheetViews>
  <sheetFormatPr defaultRowHeight="15" x14ac:dyDescent="0.25"/>
  <cols>
    <col min="1" max="1" width="5.85546875" style="1" customWidth="1"/>
    <col min="2" max="2" width="5" style="1" customWidth="1"/>
    <col min="3" max="3" width="20.140625" style="1" customWidth="1"/>
    <col min="4" max="5" width="18.42578125" style="1" customWidth="1"/>
    <col min="6" max="6" width="9.7109375" style="1" customWidth="1"/>
    <col min="7" max="7" width="18.85546875" style="1" customWidth="1"/>
    <col min="8" max="8" width="48" style="1" customWidth="1"/>
    <col min="9" max="9" width="5.85546875" style="1" customWidth="1"/>
    <col min="10" max="10" width="5" style="1" customWidth="1"/>
    <col min="11" max="11" width="20.85546875" style="1" customWidth="1"/>
    <col min="12" max="12" width="11.5703125" style="1" customWidth="1"/>
    <col min="13" max="13" width="11.28515625" style="1" customWidth="1"/>
    <col min="14" max="14" width="13.5703125" style="1" customWidth="1"/>
    <col min="15" max="15" width="85.28515625" style="1" customWidth="1"/>
    <col min="16" max="16" width="5.85546875" style="1" customWidth="1"/>
    <col min="17" max="16384" width="9.140625" style="1"/>
  </cols>
  <sheetData>
    <row r="1" spans="2:14" ht="19.5" customHeight="1" x14ac:dyDescent="0.25"/>
    <row r="2" spans="2:14" ht="18.75" x14ac:dyDescent="0.25">
      <c r="B2" s="29" t="s">
        <v>54</v>
      </c>
      <c r="J2" s="99" t="s">
        <v>43</v>
      </c>
    </row>
    <row r="3" spans="2:14" x14ac:dyDescent="0.25">
      <c r="B3" s="575" t="s">
        <v>20</v>
      </c>
      <c r="C3" s="576" t="s">
        <v>44</v>
      </c>
      <c r="D3" s="576" t="s">
        <v>45</v>
      </c>
      <c r="E3" s="576"/>
      <c r="F3" s="574" t="s">
        <v>55</v>
      </c>
      <c r="G3" s="575"/>
      <c r="J3" s="79" t="s">
        <v>20</v>
      </c>
      <c r="K3" s="80" t="s">
        <v>57</v>
      </c>
      <c r="L3" s="80" t="s">
        <v>58</v>
      </c>
      <c r="M3" s="90" t="s">
        <v>59</v>
      </c>
      <c r="N3" s="90" t="s">
        <v>60</v>
      </c>
    </row>
    <row r="4" spans="2:14" x14ac:dyDescent="0.25">
      <c r="B4" s="575"/>
      <c r="C4" s="576"/>
      <c r="D4" s="91" t="s">
        <v>13</v>
      </c>
      <c r="E4" s="91" t="s">
        <v>14</v>
      </c>
      <c r="F4" s="92" t="s">
        <v>56</v>
      </c>
      <c r="G4" s="93" t="s">
        <v>59</v>
      </c>
      <c r="J4" s="83">
        <v>1</v>
      </c>
      <c r="K4" s="84" t="s">
        <v>46</v>
      </c>
      <c r="L4" s="151">
        <v>7500000</v>
      </c>
      <c r="M4" s="220">
        <f>F5</f>
        <v>0</v>
      </c>
      <c r="N4" s="221">
        <f>L4*M4</f>
        <v>0</v>
      </c>
    </row>
    <row r="5" spans="2:14" ht="15.75" x14ac:dyDescent="0.25">
      <c r="B5" s="83">
        <v>1</v>
      </c>
      <c r="C5" s="84" t="s">
        <v>46</v>
      </c>
      <c r="D5" s="85">
        <v>43501.4375</v>
      </c>
      <c r="E5" s="85">
        <v>43502.0625</v>
      </c>
      <c r="F5" s="107"/>
      <c r="G5" s="109"/>
      <c r="H5" s="66" t="s">
        <v>400</v>
      </c>
      <c r="J5" s="86">
        <v>2</v>
      </c>
      <c r="K5" s="81" t="s">
        <v>47</v>
      </c>
      <c r="L5" s="150">
        <v>12500000</v>
      </c>
      <c r="M5" s="222">
        <f t="shared" ref="M5:M11" si="0">F6</f>
        <v>0</v>
      </c>
      <c r="N5" s="223">
        <f t="shared" ref="N5:N11" si="1">L5*M5</f>
        <v>0</v>
      </c>
    </row>
    <row r="6" spans="2:14" x14ac:dyDescent="0.25">
      <c r="B6" s="86">
        <v>2</v>
      </c>
      <c r="C6" s="81" t="s">
        <v>47</v>
      </c>
      <c r="D6" s="82">
        <v>43502.416666666664</v>
      </c>
      <c r="E6" s="82">
        <v>43504.0625</v>
      </c>
      <c r="F6" s="100"/>
      <c r="G6" s="94"/>
      <c r="I6" s="68"/>
      <c r="J6" s="86">
        <v>3</v>
      </c>
      <c r="K6" s="81" t="s">
        <v>48</v>
      </c>
      <c r="L6" s="150">
        <v>15000000</v>
      </c>
      <c r="M6" s="222">
        <f t="shared" si="0"/>
        <v>0</v>
      </c>
      <c r="N6" s="223">
        <f t="shared" si="1"/>
        <v>0</v>
      </c>
    </row>
    <row r="7" spans="2:14" x14ac:dyDescent="0.25">
      <c r="B7" s="86">
        <v>3</v>
      </c>
      <c r="C7" s="81" t="s">
        <v>48</v>
      </c>
      <c r="D7" s="82">
        <v>43502.416666666664</v>
      </c>
      <c r="E7" s="82">
        <v>43503.416666666664</v>
      </c>
      <c r="F7" s="100"/>
      <c r="G7" s="108"/>
      <c r="H7" s="72"/>
      <c r="J7" s="86">
        <v>4</v>
      </c>
      <c r="K7" s="81" t="s">
        <v>49</v>
      </c>
      <c r="L7" s="150">
        <v>10750000</v>
      </c>
      <c r="M7" s="222">
        <f t="shared" si="0"/>
        <v>0</v>
      </c>
      <c r="N7" s="223">
        <f t="shared" si="1"/>
        <v>0</v>
      </c>
    </row>
    <row r="8" spans="2:14" x14ac:dyDescent="0.25">
      <c r="B8" s="86">
        <v>4</v>
      </c>
      <c r="C8" s="81" t="s">
        <v>49</v>
      </c>
      <c r="D8" s="82">
        <v>43502.416666666664</v>
      </c>
      <c r="E8" s="82">
        <v>43505.0625</v>
      </c>
      <c r="F8" s="100"/>
      <c r="G8" s="94"/>
      <c r="J8" s="86">
        <v>5</v>
      </c>
      <c r="K8" s="81" t="s">
        <v>50</v>
      </c>
      <c r="L8" s="150">
        <v>8750000</v>
      </c>
      <c r="M8" s="222">
        <f t="shared" si="0"/>
        <v>0</v>
      </c>
      <c r="N8" s="223">
        <f t="shared" si="1"/>
        <v>0</v>
      </c>
    </row>
    <row r="9" spans="2:14" x14ac:dyDescent="0.25">
      <c r="B9" s="86">
        <v>5</v>
      </c>
      <c r="C9" s="81" t="s">
        <v>50</v>
      </c>
      <c r="D9" s="82">
        <v>43502.416666666664</v>
      </c>
      <c r="E9" s="82">
        <v>43502.822916666664</v>
      </c>
      <c r="F9" s="100"/>
      <c r="G9" s="94"/>
      <c r="J9" s="86">
        <v>6</v>
      </c>
      <c r="K9" s="81" t="s">
        <v>51</v>
      </c>
      <c r="L9" s="150">
        <v>5000000</v>
      </c>
      <c r="M9" s="222">
        <f t="shared" si="0"/>
        <v>0</v>
      </c>
      <c r="N9" s="223">
        <f t="shared" si="1"/>
        <v>0</v>
      </c>
    </row>
    <row r="10" spans="2:14" x14ac:dyDescent="0.25">
      <c r="B10" s="86">
        <v>6</v>
      </c>
      <c r="C10" s="81" t="s">
        <v>123</v>
      </c>
      <c r="D10" s="82">
        <v>43506.375</v>
      </c>
      <c r="E10" s="82">
        <v>43507.395833333336</v>
      </c>
      <c r="F10" s="100"/>
      <c r="G10" s="94"/>
      <c r="J10" s="86">
        <v>7</v>
      </c>
      <c r="K10" s="81" t="s">
        <v>52</v>
      </c>
      <c r="L10" s="150">
        <v>7500000</v>
      </c>
      <c r="M10" s="222">
        <f t="shared" si="0"/>
        <v>0</v>
      </c>
      <c r="N10" s="223">
        <f t="shared" si="1"/>
        <v>0</v>
      </c>
    </row>
    <row r="11" spans="2:14" x14ac:dyDescent="0.25">
      <c r="B11" s="86">
        <v>7</v>
      </c>
      <c r="C11" s="81" t="s">
        <v>52</v>
      </c>
      <c r="D11" s="82">
        <v>43507.458333333336</v>
      </c>
      <c r="E11" s="82">
        <v>43507.645833333336</v>
      </c>
      <c r="F11" s="100"/>
      <c r="G11" s="94"/>
      <c r="J11" s="87">
        <v>8</v>
      </c>
      <c r="K11" s="88" t="s">
        <v>53</v>
      </c>
      <c r="L11" s="152">
        <v>2500000</v>
      </c>
      <c r="M11" s="224">
        <f t="shared" si="0"/>
        <v>0</v>
      </c>
      <c r="N11" s="225">
        <f t="shared" si="1"/>
        <v>0</v>
      </c>
    </row>
    <row r="12" spans="2:14" x14ac:dyDescent="0.25">
      <c r="B12" s="87">
        <v>8</v>
      </c>
      <c r="C12" s="88" t="s">
        <v>53</v>
      </c>
      <c r="D12" s="89">
        <v>43508.333333333336</v>
      </c>
      <c r="E12" s="89">
        <v>43508.53125</v>
      </c>
      <c r="F12" s="106"/>
      <c r="G12" s="95"/>
      <c r="J12" s="96"/>
      <c r="K12" s="96"/>
      <c r="L12" s="96"/>
      <c r="M12" s="98" t="s">
        <v>31</v>
      </c>
      <c r="N12" s="97">
        <f>SUM(N4:N11)</f>
        <v>0</v>
      </c>
    </row>
    <row r="13" spans="2:14" x14ac:dyDescent="0.25">
      <c r="B13" s="101"/>
      <c r="C13" s="101"/>
      <c r="D13" s="102"/>
      <c r="E13" s="103" t="s">
        <v>31</v>
      </c>
      <c r="F13" s="104">
        <f>SUM(F5:F12)</f>
        <v>0</v>
      </c>
      <c r="G13" s="105">
        <f>SUM(G5:G12)</f>
        <v>0</v>
      </c>
    </row>
    <row r="14" spans="2:14" x14ac:dyDescent="0.25">
      <c r="B14" s="573" t="str">
        <f>"Penyelesaian pekerjaan selama "&amp;TEXT((E12-D5)+1,"# ")&amp;" hari ("&amp;TEXT(D5,"dd mmmm yyy")&amp;" s.d. "&amp;TEXT(E12,"dd mmmm yyy")&amp;"),   waktu pengerjaan: "&amp;TEXT(F13,"#,00 ")&amp;"jam dengan biaya jasa perbaikan Rp "&amp;TEXT(N12,"#.###")</f>
        <v xml:space="preserve">Penyelesaian pekerjaan selama 8  hari (05 Februari 2019 s.d. 12 Februari 2019),   waktu pengerjaan: ,00 jam dengan biaya jasa perbaikan Rp </v>
      </c>
      <c r="C14" s="573"/>
      <c r="D14" s="573"/>
      <c r="E14" s="573"/>
      <c r="F14" s="573"/>
      <c r="G14" s="573"/>
    </row>
    <row r="15" spans="2:14" ht="15" customHeight="1" x14ac:dyDescent="0.25">
      <c r="B15" s="573"/>
      <c r="C15" s="573"/>
      <c r="D15" s="573"/>
      <c r="E15" s="573"/>
      <c r="F15" s="573"/>
      <c r="G15" s="573"/>
    </row>
    <row r="21" ht="19.5" customHeight="1" x14ac:dyDescent="0.25"/>
    <row r="25" ht="19.5" customHeight="1" x14ac:dyDescent="0.25"/>
  </sheetData>
  <mergeCells count="5">
    <mergeCell ref="B14:G15"/>
    <mergeCell ref="F3:G3"/>
    <mergeCell ref="B3:B4"/>
    <mergeCell ref="C3:C4"/>
    <mergeCell ref="D3:E3"/>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22"/>
  <sheetViews>
    <sheetView showGridLines="0" zoomScaleNormal="100" workbookViewId="0">
      <selection activeCell="M5" sqref="M5"/>
    </sheetView>
  </sheetViews>
  <sheetFormatPr defaultRowHeight="15" x14ac:dyDescent="0.25"/>
  <cols>
    <col min="1" max="2" width="5.85546875" style="1" customWidth="1"/>
    <col min="3" max="3" width="12.7109375" style="1" customWidth="1"/>
    <col min="4" max="4" width="9.42578125" style="1" customWidth="1"/>
    <col min="5" max="7" width="10.28515625" style="1" customWidth="1"/>
    <col min="8" max="8" width="11.28515625" style="1" customWidth="1"/>
    <col min="9" max="9" width="9.85546875" style="1" customWidth="1"/>
    <col min="10" max="10" width="15.85546875" style="1" customWidth="1"/>
    <col min="11" max="11" width="16.140625" style="1" customWidth="1"/>
    <col min="12" max="12" width="5.85546875" style="1" customWidth="1"/>
    <col min="13" max="16384" width="9.140625" style="1"/>
  </cols>
  <sheetData>
    <row r="1" spans="2:16" ht="19.5" customHeight="1" x14ac:dyDescent="0.25"/>
    <row r="2" spans="2:16" ht="18.75" x14ac:dyDescent="0.25">
      <c r="B2" s="29" t="s">
        <v>63</v>
      </c>
    </row>
    <row r="3" spans="2:16" x14ac:dyDescent="0.25">
      <c r="B3" s="577" t="s">
        <v>20</v>
      </c>
      <c r="C3" s="578" t="s">
        <v>28</v>
      </c>
      <c r="D3" s="578" t="s">
        <v>29</v>
      </c>
      <c r="E3" s="136" t="s">
        <v>21</v>
      </c>
      <c r="F3" s="579" t="s">
        <v>15</v>
      </c>
      <c r="G3" s="579"/>
      <c r="H3" s="136" t="s">
        <v>21</v>
      </c>
      <c r="I3" s="156" t="s">
        <v>31</v>
      </c>
      <c r="J3" s="545" t="s">
        <v>55</v>
      </c>
      <c r="K3" s="546"/>
    </row>
    <row r="4" spans="2:16" x14ac:dyDescent="0.25">
      <c r="B4" s="577"/>
      <c r="C4" s="578"/>
      <c r="D4" s="578"/>
      <c r="E4" s="136" t="s">
        <v>65</v>
      </c>
      <c r="F4" s="136" t="s">
        <v>13</v>
      </c>
      <c r="G4" s="136" t="s">
        <v>14</v>
      </c>
      <c r="H4" s="136" t="s">
        <v>64</v>
      </c>
      <c r="I4" s="136" t="s">
        <v>21</v>
      </c>
      <c r="J4" s="136" t="s">
        <v>66</v>
      </c>
      <c r="K4" s="135" t="s">
        <v>67</v>
      </c>
    </row>
    <row r="5" spans="2:16" x14ac:dyDescent="0.25">
      <c r="B5" s="140">
        <v>1</v>
      </c>
      <c r="C5" s="141">
        <v>43619</v>
      </c>
      <c r="D5" s="142">
        <f t="shared" ref="D5:D10" si="0">C5</f>
        <v>43619</v>
      </c>
      <c r="E5" s="143">
        <v>0.33680555555555558</v>
      </c>
      <c r="F5" s="143">
        <v>0.5</v>
      </c>
      <c r="G5" s="143">
        <v>0.53125</v>
      </c>
      <c r="H5" s="143">
        <v>0.7583333333333333</v>
      </c>
      <c r="I5" s="226"/>
      <c r="J5" s="227"/>
      <c r="K5" s="228"/>
      <c r="N5" s="3"/>
      <c r="O5" s="3"/>
      <c r="P5" s="10"/>
    </row>
    <row r="6" spans="2:16" x14ac:dyDescent="0.25">
      <c r="B6" s="144">
        <v>2</v>
      </c>
      <c r="C6" s="137">
        <v>43620</v>
      </c>
      <c r="D6" s="138">
        <f t="shared" si="0"/>
        <v>43620</v>
      </c>
      <c r="E6" s="139">
        <v>0.33333333333333331</v>
      </c>
      <c r="F6" s="139">
        <v>0.49652777777777773</v>
      </c>
      <c r="G6" s="139">
        <v>0.52777777777777779</v>
      </c>
      <c r="H6" s="139">
        <v>0.68055555555555547</v>
      </c>
      <c r="I6" s="115"/>
      <c r="J6" s="229"/>
      <c r="K6" s="230"/>
      <c r="N6" s="3"/>
      <c r="O6" s="3"/>
    </row>
    <row r="7" spans="2:16" x14ac:dyDescent="0.25">
      <c r="B7" s="144">
        <v>3</v>
      </c>
      <c r="C7" s="137">
        <v>43621</v>
      </c>
      <c r="D7" s="138">
        <f t="shared" si="0"/>
        <v>43621</v>
      </c>
      <c r="E7" s="139">
        <v>0.32291666666666669</v>
      </c>
      <c r="F7" s="139">
        <v>0.51041666666666663</v>
      </c>
      <c r="G7" s="139">
        <v>0.53472222222222221</v>
      </c>
      <c r="H7" s="139">
        <v>0.73611111111111116</v>
      </c>
      <c r="I7" s="115"/>
      <c r="J7" s="229"/>
      <c r="K7" s="230"/>
      <c r="N7" s="3"/>
      <c r="O7" s="3"/>
    </row>
    <row r="8" spans="2:16" x14ac:dyDescent="0.25">
      <c r="B8" s="144">
        <v>4</v>
      </c>
      <c r="C8" s="137">
        <v>43622</v>
      </c>
      <c r="D8" s="138">
        <f t="shared" si="0"/>
        <v>43622</v>
      </c>
      <c r="E8" s="139">
        <v>0.36805555555555558</v>
      </c>
      <c r="F8" s="139">
        <v>0.49652777777777773</v>
      </c>
      <c r="G8" s="139">
        <v>0.52430555555555558</v>
      </c>
      <c r="H8" s="139">
        <v>0.73958333333333337</v>
      </c>
      <c r="I8" s="115"/>
      <c r="J8" s="229"/>
      <c r="K8" s="230"/>
      <c r="N8" s="3"/>
      <c r="O8" s="3"/>
    </row>
    <row r="9" spans="2:16" x14ac:dyDescent="0.25">
      <c r="B9" s="144">
        <v>5</v>
      </c>
      <c r="C9" s="137">
        <v>43623</v>
      </c>
      <c r="D9" s="138">
        <f t="shared" si="0"/>
        <v>43623</v>
      </c>
      <c r="E9" s="139">
        <v>0.3125</v>
      </c>
      <c r="F9" s="139">
        <v>0.4861111111111111</v>
      </c>
      <c r="G9" s="139">
        <v>0.53819444444444442</v>
      </c>
      <c r="H9" s="139">
        <v>0.74305555555555547</v>
      </c>
      <c r="I9" s="115"/>
      <c r="J9" s="229"/>
      <c r="K9" s="230"/>
      <c r="N9" s="3"/>
      <c r="O9" s="3"/>
    </row>
    <row r="10" spans="2:16" x14ac:dyDescent="0.25">
      <c r="B10" s="145">
        <v>6</v>
      </c>
      <c r="C10" s="146">
        <v>43624</v>
      </c>
      <c r="D10" s="147">
        <f t="shared" si="0"/>
        <v>43624</v>
      </c>
      <c r="E10" s="148">
        <v>0.34027777777777773</v>
      </c>
      <c r="F10" s="148">
        <v>0.47916666666666669</v>
      </c>
      <c r="G10" s="148">
        <v>0.50694444444444442</v>
      </c>
      <c r="H10" s="148">
        <v>0.72222222222222221</v>
      </c>
      <c r="I10" s="231"/>
      <c r="J10" s="232"/>
      <c r="K10" s="233"/>
      <c r="N10" s="3"/>
      <c r="O10" s="3"/>
    </row>
    <row r="11" spans="2:16" x14ac:dyDescent="0.25">
      <c r="B11" s="153" t="s">
        <v>68</v>
      </c>
      <c r="C11" s="153"/>
      <c r="D11" s="84" t="s">
        <v>66</v>
      </c>
      <c r="E11" s="151">
        <v>25000</v>
      </c>
      <c r="F11" s="154"/>
      <c r="G11" s="153" t="s">
        <v>69</v>
      </c>
      <c r="H11" s="154"/>
      <c r="I11" s="154"/>
      <c r="J11" s="234"/>
      <c r="K11" s="236"/>
      <c r="O11" s="3"/>
    </row>
    <row r="12" spans="2:16" x14ac:dyDescent="0.25">
      <c r="B12" s="154"/>
      <c r="C12" s="154"/>
      <c r="D12" s="88" t="s">
        <v>67</v>
      </c>
      <c r="E12" s="152">
        <v>50000</v>
      </c>
      <c r="F12" s="154"/>
      <c r="G12" s="153" t="s">
        <v>70</v>
      </c>
      <c r="H12" s="154"/>
      <c r="I12" s="154"/>
      <c r="J12" s="235"/>
      <c r="K12" s="237"/>
      <c r="O12" s="3"/>
    </row>
    <row r="13" spans="2:16" x14ac:dyDescent="0.25">
      <c r="B13" s="154"/>
      <c r="C13" s="154"/>
      <c r="D13" s="154"/>
      <c r="E13" s="154"/>
      <c r="F13" s="154"/>
      <c r="G13" s="153" t="s">
        <v>71</v>
      </c>
      <c r="H13" s="154"/>
      <c r="I13" s="154"/>
      <c r="J13" s="235"/>
      <c r="K13" s="155"/>
    </row>
    <row r="14" spans="2:16" x14ac:dyDescent="0.25">
      <c r="B14" s="99" t="s">
        <v>72</v>
      </c>
    </row>
    <row r="15" spans="2:16" x14ac:dyDescent="0.25">
      <c r="B15" s="77" t="s">
        <v>73</v>
      </c>
      <c r="C15" s="545" t="s">
        <v>77</v>
      </c>
      <c r="D15" s="546"/>
      <c r="E15" s="546"/>
    </row>
    <row r="16" spans="2:16" x14ac:dyDescent="0.25">
      <c r="B16" s="161" t="s">
        <v>74</v>
      </c>
      <c r="C16" s="162" t="s">
        <v>401</v>
      </c>
      <c r="D16" s="160"/>
      <c r="E16" s="160"/>
    </row>
    <row r="17" spans="2:5" x14ac:dyDescent="0.25">
      <c r="B17" s="161" t="s">
        <v>75</v>
      </c>
      <c r="C17" s="162" t="s">
        <v>402</v>
      </c>
      <c r="D17" s="160"/>
      <c r="E17" s="160"/>
    </row>
    <row r="18" spans="2:5" x14ac:dyDescent="0.25">
      <c r="B18" s="161" t="s">
        <v>76</v>
      </c>
      <c r="C18" s="162" t="s">
        <v>403</v>
      </c>
      <c r="D18" s="160"/>
      <c r="E18" s="160"/>
    </row>
    <row r="19" spans="2:5" ht="15" customHeight="1" x14ac:dyDescent="0.25">
      <c r="B19" s="161" t="s">
        <v>78</v>
      </c>
      <c r="C19" s="163" t="s">
        <v>404</v>
      </c>
      <c r="D19" s="160"/>
      <c r="E19" s="160"/>
    </row>
    <row r="20" spans="2:5" x14ac:dyDescent="0.25">
      <c r="B20" s="161" t="s">
        <v>79</v>
      </c>
      <c r="C20" s="163" t="s">
        <v>405</v>
      </c>
      <c r="D20" s="160"/>
      <c r="E20" s="160"/>
    </row>
    <row r="21" spans="2:5" x14ac:dyDescent="0.25">
      <c r="B21" s="161" t="s">
        <v>80</v>
      </c>
      <c r="C21" s="163" t="s">
        <v>406</v>
      </c>
      <c r="D21" s="160"/>
      <c r="E21" s="160"/>
    </row>
    <row r="22" spans="2:5" ht="19.5" customHeight="1" x14ac:dyDescent="0.25"/>
  </sheetData>
  <mergeCells count="6">
    <mergeCell ref="J3:K3"/>
    <mergeCell ref="C15:E15"/>
    <mergeCell ref="B3:B4"/>
    <mergeCell ref="C3:C4"/>
    <mergeCell ref="D3:D4"/>
    <mergeCell ref="F3:G3"/>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1"/>
  <sheetViews>
    <sheetView showGridLines="0" zoomScaleNormal="100" workbookViewId="0">
      <selection activeCell="I13" activeCellId="1" sqref="I5:J12 I13"/>
    </sheetView>
  </sheetViews>
  <sheetFormatPr defaultRowHeight="15" x14ac:dyDescent="0.25"/>
  <cols>
    <col min="1" max="1" width="5.85546875" style="1" customWidth="1"/>
    <col min="2" max="2" width="5.140625" style="1" customWidth="1"/>
    <col min="3" max="3" width="11.7109375" style="1" customWidth="1"/>
    <col min="4" max="4" width="9.42578125" style="1" customWidth="1"/>
    <col min="5" max="7" width="10.28515625" style="1" customWidth="1"/>
    <col min="8" max="10" width="11.28515625" style="1" customWidth="1"/>
    <col min="11" max="11" width="5.85546875" style="1" customWidth="1"/>
    <col min="12" max="16384" width="9.140625" style="1"/>
  </cols>
  <sheetData>
    <row r="1" spans="1:10" ht="19.5" customHeight="1" x14ac:dyDescent="0.25"/>
    <row r="2" spans="1:10" ht="18.75" x14ac:dyDescent="0.25">
      <c r="B2" s="29" t="s">
        <v>63</v>
      </c>
    </row>
    <row r="3" spans="1:10" x14ac:dyDescent="0.25">
      <c r="B3" s="577" t="s">
        <v>20</v>
      </c>
      <c r="C3" s="578" t="s">
        <v>28</v>
      </c>
      <c r="D3" s="578" t="s">
        <v>29</v>
      </c>
      <c r="E3" s="136" t="s">
        <v>21</v>
      </c>
      <c r="F3" s="579" t="s">
        <v>15</v>
      </c>
      <c r="G3" s="579"/>
      <c r="H3" s="136" t="s">
        <v>21</v>
      </c>
      <c r="I3" s="545" t="s">
        <v>55</v>
      </c>
      <c r="J3" s="546"/>
    </row>
    <row r="4" spans="1:10" x14ac:dyDescent="0.25">
      <c r="B4" s="577"/>
      <c r="C4" s="578"/>
      <c r="D4" s="578"/>
      <c r="E4" s="136" t="s">
        <v>65</v>
      </c>
      <c r="F4" s="136" t="s">
        <v>13</v>
      </c>
      <c r="G4" s="136" t="s">
        <v>14</v>
      </c>
      <c r="H4" s="136" t="s">
        <v>64</v>
      </c>
      <c r="I4" s="136" t="s">
        <v>66</v>
      </c>
      <c r="J4" s="135" t="s">
        <v>67</v>
      </c>
    </row>
    <row r="5" spans="1:10" x14ac:dyDescent="0.25">
      <c r="B5" s="140">
        <v>1</v>
      </c>
      <c r="C5" s="141">
        <v>43619</v>
      </c>
      <c r="D5" s="142">
        <f t="shared" ref="D5:D10" si="0">C5</f>
        <v>43619</v>
      </c>
      <c r="E5" s="143">
        <v>0.33680555555555558</v>
      </c>
      <c r="F5" s="143">
        <v>0.5</v>
      </c>
      <c r="G5" s="143">
        <v>0.53125</v>
      </c>
      <c r="H5" s="143">
        <v>0.7583333333333333</v>
      </c>
      <c r="I5" s="149"/>
      <c r="J5" s="240"/>
    </row>
    <row r="6" spans="1:10" x14ac:dyDescent="0.25">
      <c r="B6" s="144">
        <v>2</v>
      </c>
      <c r="C6" s="137">
        <v>43620</v>
      </c>
      <c r="D6" s="138">
        <f t="shared" si="0"/>
        <v>43620</v>
      </c>
      <c r="E6" s="139">
        <v>0.33333333333333331</v>
      </c>
      <c r="F6" s="139">
        <v>0.49652777777777773</v>
      </c>
      <c r="G6" s="139">
        <v>0.52777777777777779</v>
      </c>
      <c r="H6" s="139">
        <v>0.68055555555555547</v>
      </c>
      <c r="I6" s="241"/>
      <c r="J6" s="242"/>
    </row>
    <row r="7" spans="1:10" x14ac:dyDescent="0.25">
      <c r="B7" s="144">
        <v>3</v>
      </c>
      <c r="C7" s="137">
        <v>43621</v>
      </c>
      <c r="D7" s="138">
        <f t="shared" si="0"/>
        <v>43621</v>
      </c>
      <c r="E7" s="139">
        <v>0.32291666666666669</v>
      </c>
      <c r="F7" s="139">
        <v>0.51041666666666663</v>
      </c>
      <c r="G7" s="139">
        <v>0.53472222222222221</v>
      </c>
      <c r="H7" s="139">
        <v>0.73611111111111116</v>
      </c>
      <c r="I7" s="241"/>
      <c r="J7" s="242"/>
    </row>
    <row r="8" spans="1:10" x14ac:dyDescent="0.25">
      <c r="B8" s="144">
        <v>4</v>
      </c>
      <c r="C8" s="137">
        <v>43622</v>
      </c>
      <c r="D8" s="138">
        <f t="shared" si="0"/>
        <v>43622</v>
      </c>
      <c r="E8" s="139">
        <v>0.36805555555555558</v>
      </c>
      <c r="F8" s="139">
        <v>0.49652777777777773</v>
      </c>
      <c r="G8" s="139">
        <v>0.52430555555555558</v>
      </c>
      <c r="H8" s="139">
        <v>0.73958333333333337</v>
      </c>
      <c r="I8" s="241"/>
      <c r="J8" s="242"/>
    </row>
    <row r="9" spans="1:10" x14ac:dyDescent="0.25">
      <c r="B9" s="144">
        <v>5</v>
      </c>
      <c r="C9" s="137">
        <v>43623</v>
      </c>
      <c r="D9" s="138">
        <f t="shared" si="0"/>
        <v>43623</v>
      </c>
      <c r="E9" s="139">
        <v>0.3125</v>
      </c>
      <c r="F9" s="139">
        <v>0.4861111111111111</v>
      </c>
      <c r="G9" s="139">
        <v>0.53819444444444442</v>
      </c>
      <c r="H9" s="139">
        <v>0.74305555555555547</v>
      </c>
      <c r="I9" s="241"/>
      <c r="J9" s="242"/>
    </row>
    <row r="10" spans="1:10" x14ac:dyDescent="0.25">
      <c r="B10" s="145">
        <v>6</v>
      </c>
      <c r="C10" s="146">
        <v>43624</v>
      </c>
      <c r="D10" s="147">
        <f t="shared" si="0"/>
        <v>43624</v>
      </c>
      <c r="E10" s="148">
        <v>0.34027777777777773</v>
      </c>
      <c r="F10" s="148">
        <v>0.47916666666666669</v>
      </c>
      <c r="G10" s="148">
        <v>0.50694444444444442</v>
      </c>
      <c r="H10" s="148">
        <v>0.72222222222222221</v>
      </c>
      <c r="I10" s="243"/>
      <c r="J10" s="244"/>
    </row>
    <row r="11" spans="1:10" ht="16.5" customHeight="1" x14ac:dyDescent="0.25">
      <c r="A11" s="73">
        <v>250</v>
      </c>
      <c r="B11" s="153" t="s">
        <v>68</v>
      </c>
      <c r="C11" s="153"/>
      <c r="D11" s="168" t="s">
        <v>66</v>
      </c>
      <c r="E11" s="166"/>
      <c r="F11" s="164">
        <f>A11*100</f>
        <v>25000</v>
      </c>
      <c r="G11" s="153" t="s">
        <v>69</v>
      </c>
      <c r="H11" s="154"/>
      <c r="I11" s="238"/>
      <c r="J11" s="239"/>
    </row>
    <row r="12" spans="1:10" ht="16.5" customHeight="1" x14ac:dyDescent="0.25">
      <c r="A12" s="73">
        <v>50</v>
      </c>
      <c r="B12" s="154"/>
      <c r="C12" s="154"/>
      <c r="D12" s="169" t="s">
        <v>67</v>
      </c>
      <c r="E12" s="167"/>
      <c r="F12" s="165">
        <f>A12*1000</f>
        <v>50000</v>
      </c>
      <c r="G12" s="153" t="s">
        <v>70</v>
      </c>
      <c r="H12" s="154"/>
      <c r="I12" s="235"/>
      <c r="J12" s="237"/>
    </row>
    <row r="13" spans="1:10" ht="16.5" customHeight="1" x14ac:dyDescent="0.25">
      <c r="B13" s="154"/>
      <c r="C13" s="154"/>
      <c r="D13" s="154"/>
      <c r="E13" s="154"/>
      <c r="F13" s="154"/>
      <c r="G13" s="153" t="s">
        <v>71</v>
      </c>
      <c r="H13" s="154"/>
      <c r="I13" s="235"/>
      <c r="J13" s="155"/>
    </row>
    <row r="14" spans="1:10" ht="15" customHeight="1" x14ac:dyDescent="0.25">
      <c r="B14" s="99" t="s">
        <v>72</v>
      </c>
    </row>
    <row r="15" spans="1:10" x14ac:dyDescent="0.25">
      <c r="B15" s="157" t="s">
        <v>73</v>
      </c>
      <c r="C15" s="580" t="s">
        <v>77</v>
      </c>
      <c r="D15" s="550"/>
      <c r="E15" s="550"/>
      <c r="F15" s="550"/>
      <c r="G15" s="550"/>
    </row>
    <row r="16" spans="1:10" x14ac:dyDescent="0.25">
      <c r="B16" s="158" t="s">
        <v>74</v>
      </c>
      <c r="C16" s="159" t="s">
        <v>407</v>
      </c>
      <c r="D16" s="59"/>
      <c r="E16" s="59"/>
      <c r="F16" s="59"/>
      <c r="G16" s="59"/>
    </row>
    <row r="17" spans="2:7" x14ac:dyDescent="0.25">
      <c r="B17" s="158" t="s">
        <v>75</v>
      </c>
      <c r="C17" s="159" t="s">
        <v>408</v>
      </c>
      <c r="D17" s="59"/>
      <c r="E17" s="59"/>
      <c r="F17" s="59"/>
      <c r="G17" s="59"/>
    </row>
    <row r="18" spans="2:7" x14ac:dyDescent="0.25">
      <c r="B18" s="158" t="s">
        <v>78</v>
      </c>
      <c r="C18" s="159" t="s">
        <v>409</v>
      </c>
      <c r="D18" s="59"/>
      <c r="E18" s="59"/>
      <c r="F18" s="59"/>
      <c r="G18" s="59"/>
    </row>
    <row r="19" spans="2:7" x14ac:dyDescent="0.25">
      <c r="B19" s="158" t="s">
        <v>79</v>
      </c>
      <c r="C19" s="159" t="s">
        <v>410</v>
      </c>
      <c r="D19" s="59"/>
      <c r="E19" s="59"/>
      <c r="F19" s="59"/>
      <c r="G19" s="59"/>
    </row>
    <row r="20" spans="2:7" x14ac:dyDescent="0.25">
      <c r="B20" s="158" t="s">
        <v>80</v>
      </c>
      <c r="C20" s="159" t="s">
        <v>411</v>
      </c>
      <c r="D20" s="59"/>
      <c r="E20" s="59"/>
      <c r="F20" s="59"/>
      <c r="G20" s="59"/>
    </row>
    <row r="21" spans="2:7" ht="19.5" customHeight="1" x14ac:dyDescent="0.25"/>
  </sheetData>
  <mergeCells count="6">
    <mergeCell ref="I3:J3"/>
    <mergeCell ref="C15:G15"/>
    <mergeCell ref="C3:C4"/>
    <mergeCell ref="D3:D4"/>
    <mergeCell ref="B3:B4"/>
    <mergeCell ref="F3:G3"/>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53249" r:id="rId3" name="Scroll Bar 1">
              <controlPr defaultSize="0" autoPict="0">
                <anchor moveWithCells="1">
                  <from>
                    <xdr:col>4</xdr:col>
                    <xdr:colOff>47625</xdr:colOff>
                    <xdr:row>10</xdr:row>
                    <xdr:rowOff>38100</xdr:rowOff>
                  </from>
                  <to>
                    <xdr:col>4</xdr:col>
                    <xdr:colOff>533400</xdr:colOff>
                    <xdr:row>10</xdr:row>
                    <xdr:rowOff>200025</xdr:rowOff>
                  </to>
                </anchor>
              </controlPr>
            </control>
          </mc:Choice>
        </mc:AlternateContent>
        <mc:AlternateContent xmlns:mc="http://schemas.openxmlformats.org/markup-compatibility/2006">
          <mc:Choice Requires="x14">
            <control shapeId="53250" r:id="rId4" name="Scroll Bar 2">
              <controlPr defaultSize="0" autoPict="0">
                <anchor moveWithCells="1">
                  <from>
                    <xdr:col>4</xdr:col>
                    <xdr:colOff>47625</xdr:colOff>
                    <xdr:row>11</xdr:row>
                    <xdr:rowOff>19050</xdr:rowOff>
                  </from>
                  <to>
                    <xdr:col>4</xdr:col>
                    <xdr:colOff>533400</xdr:colOff>
                    <xdr:row>11</xdr:row>
                    <xdr:rowOff>180975</xdr:rowOff>
                  </to>
                </anchor>
              </controlPr>
            </control>
          </mc:Choice>
        </mc:AlternateContent>
      </controls>
    </mc:Choice>
  </mc:AlternateConten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65"/>
  <sheetViews>
    <sheetView workbookViewId="0">
      <selection activeCell="I12" sqref="I12"/>
    </sheetView>
  </sheetViews>
  <sheetFormatPr defaultRowHeight="15" x14ac:dyDescent="0.25"/>
  <cols>
    <col min="1" max="1" width="5.85546875" style="1" customWidth="1"/>
    <col min="2" max="2" width="26.42578125" style="1" customWidth="1"/>
    <col min="3" max="3" width="18.5703125" style="1" customWidth="1"/>
    <col min="4" max="4" width="4.42578125" style="1" customWidth="1"/>
    <col min="5" max="5" width="6.28515625" style="1" customWidth="1"/>
    <col min="6" max="6" width="20.42578125" style="1" customWidth="1"/>
    <col min="7" max="7" width="5.85546875" style="1" customWidth="1"/>
    <col min="8" max="16384" width="9.140625" style="1"/>
  </cols>
  <sheetData>
    <row r="1" spans="1:7" ht="19.5" customHeight="1" x14ac:dyDescent="0.25"/>
    <row r="2" spans="1:7" ht="18.75" x14ac:dyDescent="0.25">
      <c r="B2" s="29" t="s">
        <v>124</v>
      </c>
    </row>
    <row r="3" spans="1:7" x14ac:dyDescent="0.25">
      <c r="B3" s="99" t="s">
        <v>126</v>
      </c>
      <c r="E3" s="99" t="s">
        <v>128</v>
      </c>
    </row>
    <row r="4" spans="1:7" ht="16.5" customHeight="1" x14ac:dyDescent="0.25">
      <c r="A4" s="73">
        <v>226</v>
      </c>
      <c r="B4" s="54" t="s">
        <v>129</v>
      </c>
      <c r="C4" s="246">
        <f>A4+43465</f>
        <v>43691</v>
      </c>
      <c r="E4" s="170" t="s">
        <v>20</v>
      </c>
      <c r="F4" s="248" t="s">
        <v>28</v>
      </c>
    </row>
    <row r="5" spans="1:7" ht="16.5" customHeight="1" x14ac:dyDescent="0.25">
      <c r="B5" s="54" t="s">
        <v>125</v>
      </c>
      <c r="C5" s="247">
        <v>60</v>
      </c>
      <c r="E5" s="4">
        <v>1</v>
      </c>
      <c r="F5" s="245"/>
      <c r="G5" s="1" t="s">
        <v>412</v>
      </c>
    </row>
    <row r="6" spans="1:7" x14ac:dyDescent="0.25">
      <c r="D6" s="637" t="s">
        <v>414</v>
      </c>
      <c r="E6" s="4"/>
      <c r="F6" s="245"/>
      <c r="G6" s="1" t="s">
        <v>413</v>
      </c>
    </row>
    <row r="7" spans="1:7" x14ac:dyDescent="0.25">
      <c r="B7" s="1" t="s">
        <v>127</v>
      </c>
      <c r="E7" s="4"/>
      <c r="F7" s="245"/>
    </row>
    <row r="8" spans="1:7" ht="17.25" x14ac:dyDescent="0.25">
      <c r="B8" s="1" t="s">
        <v>130</v>
      </c>
      <c r="E8" s="4"/>
      <c r="F8" s="245"/>
    </row>
    <row r="9" spans="1:7" x14ac:dyDescent="0.25">
      <c r="E9" s="4"/>
      <c r="F9" s="245"/>
    </row>
    <row r="10" spans="1:7" x14ac:dyDescent="0.25">
      <c r="E10" s="4"/>
      <c r="F10" s="245"/>
    </row>
    <row r="11" spans="1:7" x14ac:dyDescent="0.25">
      <c r="E11" s="4"/>
      <c r="F11" s="245"/>
    </row>
    <row r="12" spans="1:7" x14ac:dyDescent="0.25">
      <c r="E12" s="4"/>
      <c r="F12" s="245"/>
    </row>
    <row r="13" spans="1:7" x14ac:dyDescent="0.25">
      <c r="E13" s="4"/>
      <c r="F13" s="245"/>
    </row>
    <row r="14" spans="1:7" x14ac:dyDescent="0.25">
      <c r="E14" s="4"/>
      <c r="F14" s="245"/>
    </row>
    <row r="15" spans="1:7" x14ac:dyDescent="0.25">
      <c r="E15" s="4"/>
      <c r="F15" s="245"/>
    </row>
    <row r="16" spans="1:7" x14ac:dyDescent="0.25">
      <c r="E16" s="4"/>
      <c r="F16" s="245"/>
    </row>
    <row r="17" spans="5:6" x14ac:dyDescent="0.25">
      <c r="E17" s="4"/>
      <c r="F17" s="245"/>
    </row>
    <row r="18" spans="5:6" x14ac:dyDescent="0.25">
      <c r="E18" s="4"/>
      <c r="F18" s="245"/>
    </row>
    <row r="19" spans="5:6" x14ac:dyDescent="0.25">
      <c r="E19" s="4"/>
      <c r="F19" s="245"/>
    </row>
    <row r="20" spans="5:6" x14ac:dyDescent="0.25">
      <c r="E20" s="4"/>
      <c r="F20" s="245"/>
    </row>
    <row r="21" spans="5:6" x14ac:dyDescent="0.25">
      <c r="E21" s="4"/>
      <c r="F21" s="245"/>
    </row>
    <row r="22" spans="5:6" x14ac:dyDescent="0.25">
      <c r="E22" s="4"/>
      <c r="F22" s="245"/>
    </row>
    <row r="23" spans="5:6" x14ac:dyDescent="0.25">
      <c r="E23" s="4"/>
      <c r="F23" s="245"/>
    </row>
    <row r="24" spans="5:6" x14ac:dyDescent="0.25">
      <c r="E24" s="4"/>
      <c r="F24" s="245"/>
    </row>
    <row r="25" spans="5:6" x14ac:dyDescent="0.25">
      <c r="E25" s="4"/>
      <c r="F25" s="245"/>
    </row>
    <row r="26" spans="5:6" x14ac:dyDescent="0.25">
      <c r="E26" s="4"/>
      <c r="F26" s="245"/>
    </row>
    <row r="27" spans="5:6" x14ac:dyDescent="0.25">
      <c r="E27" s="4"/>
      <c r="F27" s="245"/>
    </row>
    <row r="28" spans="5:6" x14ac:dyDescent="0.25">
      <c r="E28" s="4"/>
      <c r="F28" s="245"/>
    </row>
    <row r="29" spans="5:6" x14ac:dyDescent="0.25">
      <c r="E29" s="4"/>
      <c r="F29" s="245"/>
    </row>
    <row r="30" spans="5:6" x14ac:dyDescent="0.25">
      <c r="E30" s="4"/>
      <c r="F30" s="245"/>
    </row>
    <row r="31" spans="5:6" x14ac:dyDescent="0.25">
      <c r="E31" s="4"/>
      <c r="F31" s="245"/>
    </row>
    <row r="32" spans="5:6" x14ac:dyDescent="0.25">
      <c r="E32" s="4"/>
      <c r="F32" s="245"/>
    </row>
    <row r="33" spans="5:6" x14ac:dyDescent="0.25">
      <c r="E33" s="4"/>
      <c r="F33" s="245"/>
    </row>
    <row r="34" spans="5:6" x14ac:dyDescent="0.25">
      <c r="E34" s="4"/>
      <c r="F34" s="245"/>
    </row>
    <row r="35" spans="5:6" x14ac:dyDescent="0.25">
      <c r="E35" s="4"/>
      <c r="F35" s="245"/>
    </row>
    <row r="36" spans="5:6" x14ac:dyDescent="0.25">
      <c r="E36" s="4"/>
      <c r="F36" s="245"/>
    </row>
    <row r="37" spans="5:6" x14ac:dyDescent="0.25">
      <c r="E37" s="4"/>
      <c r="F37" s="245"/>
    </row>
    <row r="38" spans="5:6" x14ac:dyDescent="0.25">
      <c r="E38" s="4"/>
      <c r="F38" s="245"/>
    </row>
    <row r="39" spans="5:6" x14ac:dyDescent="0.25">
      <c r="E39" s="4"/>
      <c r="F39" s="245"/>
    </row>
    <row r="40" spans="5:6" x14ac:dyDescent="0.25">
      <c r="E40" s="4"/>
      <c r="F40" s="245"/>
    </row>
    <row r="41" spans="5:6" x14ac:dyDescent="0.25">
      <c r="E41" s="4"/>
      <c r="F41" s="245"/>
    </row>
    <row r="42" spans="5:6" x14ac:dyDescent="0.25">
      <c r="E42" s="4"/>
      <c r="F42" s="245"/>
    </row>
    <row r="43" spans="5:6" x14ac:dyDescent="0.25">
      <c r="E43" s="4"/>
      <c r="F43" s="245"/>
    </row>
    <row r="44" spans="5:6" x14ac:dyDescent="0.25">
      <c r="E44" s="4"/>
      <c r="F44" s="245"/>
    </row>
    <row r="45" spans="5:6" x14ac:dyDescent="0.25">
      <c r="E45" s="4"/>
      <c r="F45" s="245"/>
    </row>
    <row r="46" spans="5:6" x14ac:dyDescent="0.25">
      <c r="E46" s="4"/>
      <c r="F46" s="245"/>
    </row>
    <row r="47" spans="5:6" x14ac:dyDescent="0.25">
      <c r="E47" s="4"/>
      <c r="F47" s="245"/>
    </row>
    <row r="48" spans="5:6" x14ac:dyDescent="0.25">
      <c r="E48" s="4"/>
      <c r="F48" s="245"/>
    </row>
    <row r="49" spans="5:6" x14ac:dyDescent="0.25">
      <c r="E49" s="4"/>
      <c r="F49" s="245"/>
    </row>
    <row r="50" spans="5:6" x14ac:dyDescent="0.25">
      <c r="E50" s="4"/>
      <c r="F50" s="245"/>
    </row>
    <row r="51" spans="5:6" x14ac:dyDescent="0.25">
      <c r="E51" s="4"/>
      <c r="F51" s="245"/>
    </row>
    <row r="52" spans="5:6" x14ac:dyDescent="0.25">
      <c r="E52" s="4"/>
      <c r="F52" s="245"/>
    </row>
    <row r="53" spans="5:6" x14ac:dyDescent="0.25">
      <c r="E53" s="4"/>
      <c r="F53" s="245"/>
    </row>
    <row r="54" spans="5:6" x14ac:dyDescent="0.25">
      <c r="E54" s="4"/>
      <c r="F54" s="245"/>
    </row>
    <row r="55" spans="5:6" x14ac:dyDescent="0.25">
      <c r="E55" s="4"/>
      <c r="F55" s="245"/>
    </row>
    <row r="56" spans="5:6" x14ac:dyDescent="0.25">
      <c r="E56" s="4"/>
      <c r="F56" s="245"/>
    </row>
    <row r="57" spans="5:6" x14ac:dyDescent="0.25">
      <c r="E57" s="4"/>
      <c r="F57" s="245"/>
    </row>
    <row r="58" spans="5:6" x14ac:dyDescent="0.25">
      <c r="E58" s="4"/>
      <c r="F58" s="245"/>
    </row>
    <row r="59" spans="5:6" x14ac:dyDescent="0.25">
      <c r="E59" s="4"/>
      <c r="F59" s="245"/>
    </row>
    <row r="60" spans="5:6" x14ac:dyDescent="0.25">
      <c r="E60" s="4"/>
      <c r="F60" s="245"/>
    </row>
    <row r="61" spans="5:6" x14ac:dyDescent="0.25">
      <c r="E61" s="4"/>
      <c r="F61" s="245"/>
    </row>
    <row r="62" spans="5:6" x14ac:dyDescent="0.25">
      <c r="E62" s="4"/>
      <c r="F62" s="245"/>
    </row>
    <row r="63" spans="5:6" x14ac:dyDescent="0.25">
      <c r="E63" s="4"/>
      <c r="F63" s="245"/>
    </row>
    <row r="64" spans="5:6" x14ac:dyDescent="0.25">
      <c r="E64" s="4"/>
      <c r="F64" s="245"/>
    </row>
    <row r="65" ht="19.5" customHeight="1" x14ac:dyDescent="0.25"/>
  </sheetData>
  <conditionalFormatting sqref="E5:F64">
    <cfRule type="notContainsBlanks" dxfId="5" priority="1">
      <formula>LEN(TRIM(E5))&gt;0</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97281" r:id="rId3" name="Scroll Bar 1">
              <controlPr defaultSize="0" autoPict="0">
                <anchor moveWithCells="1">
                  <from>
                    <xdr:col>1</xdr:col>
                    <xdr:colOff>1171575</xdr:colOff>
                    <xdr:row>3</xdr:row>
                    <xdr:rowOff>19050</xdr:rowOff>
                  </from>
                  <to>
                    <xdr:col>1</xdr:col>
                    <xdr:colOff>1657350</xdr:colOff>
                    <xdr:row>3</xdr:row>
                    <xdr:rowOff>180975</xdr:rowOff>
                  </to>
                </anchor>
              </controlPr>
            </control>
          </mc:Choice>
        </mc:AlternateContent>
        <mc:AlternateContent xmlns:mc="http://schemas.openxmlformats.org/markup-compatibility/2006">
          <mc:Choice Requires="x14">
            <control shapeId="97282" r:id="rId4" name="Scroll Bar 2">
              <controlPr defaultSize="0" autoPict="0">
                <anchor moveWithCells="1">
                  <from>
                    <xdr:col>1</xdr:col>
                    <xdr:colOff>1171575</xdr:colOff>
                    <xdr:row>4</xdr:row>
                    <xdr:rowOff>19050</xdr:rowOff>
                  </from>
                  <to>
                    <xdr:col>1</xdr:col>
                    <xdr:colOff>1657350</xdr:colOff>
                    <xdr:row>4</xdr:row>
                    <xdr:rowOff>180975</xdr:rowOff>
                  </to>
                </anchor>
              </controlPr>
            </control>
          </mc:Choice>
        </mc:AlternateContent>
      </controls>
    </mc:Choice>
  </mc:AlternateContent>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65"/>
  <sheetViews>
    <sheetView showGridLines="0" workbookViewId="0">
      <selection activeCell="E6" sqref="E6:E64"/>
    </sheetView>
  </sheetViews>
  <sheetFormatPr defaultRowHeight="15" x14ac:dyDescent="0.25"/>
  <cols>
    <col min="1" max="1" width="5.85546875" style="1" customWidth="1"/>
    <col min="2" max="2" width="26.42578125" style="1" customWidth="1"/>
    <col min="3" max="3" width="18.5703125" style="1" customWidth="1"/>
    <col min="4" max="4" width="4.42578125" style="1" customWidth="1"/>
    <col min="5" max="5" width="6.28515625" style="1" customWidth="1"/>
    <col min="6" max="6" width="20.42578125" style="1" customWidth="1"/>
    <col min="7" max="7" width="5.85546875" style="1" customWidth="1"/>
    <col min="8" max="16384" width="9.140625" style="1"/>
  </cols>
  <sheetData>
    <row r="1" spans="1:6" ht="19.5" customHeight="1" x14ac:dyDescent="0.25"/>
    <row r="2" spans="1:6" ht="18.75" x14ac:dyDescent="0.25">
      <c r="B2" s="29" t="s">
        <v>124</v>
      </c>
    </row>
    <row r="3" spans="1:6" x14ac:dyDescent="0.25">
      <c r="B3" s="99" t="s">
        <v>126</v>
      </c>
      <c r="E3" s="99" t="s">
        <v>128</v>
      </c>
    </row>
    <row r="4" spans="1:6" ht="16.5" customHeight="1" x14ac:dyDescent="0.25">
      <c r="A4" s="73">
        <v>226</v>
      </c>
      <c r="B4" s="54" t="s">
        <v>129</v>
      </c>
      <c r="C4" s="246">
        <f>A4+43465</f>
        <v>43691</v>
      </c>
      <c r="E4" s="175" t="s">
        <v>20</v>
      </c>
      <c r="F4" s="248" t="s">
        <v>28</v>
      </c>
    </row>
    <row r="5" spans="1:6" ht="16.5" customHeight="1" x14ac:dyDescent="0.25">
      <c r="B5" s="54" t="s">
        <v>125</v>
      </c>
      <c r="C5" s="249">
        <v>5</v>
      </c>
      <c r="E5" s="4">
        <v>1</v>
      </c>
      <c r="F5" s="245"/>
    </row>
    <row r="6" spans="1:6" x14ac:dyDescent="0.25">
      <c r="E6" s="4"/>
      <c r="F6" s="245"/>
    </row>
    <row r="7" spans="1:6" x14ac:dyDescent="0.25">
      <c r="B7" s="1" t="s">
        <v>127</v>
      </c>
      <c r="E7" s="4"/>
      <c r="F7" s="245"/>
    </row>
    <row r="8" spans="1:6" ht="17.25" x14ac:dyDescent="0.25">
      <c r="B8" s="1" t="s">
        <v>130</v>
      </c>
      <c r="E8" s="4"/>
      <c r="F8" s="245"/>
    </row>
    <row r="9" spans="1:6" x14ac:dyDescent="0.25">
      <c r="E9" s="4"/>
      <c r="F9" s="245"/>
    </row>
    <row r="10" spans="1:6" x14ac:dyDescent="0.25">
      <c r="E10" s="4"/>
      <c r="F10" s="245"/>
    </row>
    <row r="11" spans="1:6" x14ac:dyDescent="0.25">
      <c r="E11" s="4"/>
      <c r="F11" s="245"/>
    </row>
    <row r="12" spans="1:6" x14ac:dyDescent="0.25">
      <c r="E12" s="4"/>
      <c r="F12" s="245"/>
    </row>
    <row r="13" spans="1:6" x14ac:dyDescent="0.25">
      <c r="E13" s="4"/>
      <c r="F13" s="245"/>
    </row>
    <row r="14" spans="1:6" x14ac:dyDescent="0.25">
      <c r="E14" s="4"/>
      <c r="F14" s="245"/>
    </row>
    <row r="15" spans="1:6" x14ac:dyDescent="0.25">
      <c r="E15" s="4"/>
      <c r="F15" s="245"/>
    </row>
    <row r="16" spans="1:6" x14ac:dyDescent="0.25">
      <c r="E16" s="4"/>
      <c r="F16" s="245"/>
    </row>
    <row r="17" spans="5:6" x14ac:dyDescent="0.25">
      <c r="E17" s="4"/>
      <c r="F17" s="245"/>
    </row>
    <row r="18" spans="5:6" x14ac:dyDescent="0.25">
      <c r="E18" s="4"/>
      <c r="F18" s="245"/>
    </row>
    <row r="19" spans="5:6" x14ac:dyDescent="0.25">
      <c r="E19" s="4"/>
      <c r="F19" s="245"/>
    </row>
    <row r="20" spans="5:6" x14ac:dyDescent="0.25">
      <c r="E20" s="4"/>
      <c r="F20" s="245"/>
    </row>
    <row r="21" spans="5:6" x14ac:dyDescent="0.25">
      <c r="E21" s="4"/>
      <c r="F21" s="245"/>
    </row>
    <row r="22" spans="5:6" x14ac:dyDescent="0.25">
      <c r="E22" s="4"/>
      <c r="F22" s="245"/>
    </row>
    <row r="23" spans="5:6" x14ac:dyDescent="0.25">
      <c r="E23" s="4"/>
      <c r="F23" s="245"/>
    </row>
    <row r="24" spans="5:6" x14ac:dyDescent="0.25">
      <c r="E24" s="4"/>
      <c r="F24" s="245"/>
    </row>
    <row r="25" spans="5:6" x14ac:dyDescent="0.25">
      <c r="E25" s="4"/>
      <c r="F25" s="245"/>
    </row>
    <row r="26" spans="5:6" x14ac:dyDescent="0.25">
      <c r="E26" s="4"/>
      <c r="F26" s="245"/>
    </row>
    <row r="27" spans="5:6" x14ac:dyDescent="0.25">
      <c r="E27" s="4"/>
      <c r="F27" s="245"/>
    </row>
    <row r="28" spans="5:6" x14ac:dyDescent="0.25">
      <c r="E28" s="4"/>
      <c r="F28" s="245"/>
    </row>
    <row r="29" spans="5:6" x14ac:dyDescent="0.25">
      <c r="E29" s="4"/>
      <c r="F29" s="245"/>
    </row>
    <row r="30" spans="5:6" x14ac:dyDescent="0.25">
      <c r="E30" s="4"/>
      <c r="F30" s="245"/>
    </row>
    <row r="31" spans="5:6" x14ac:dyDescent="0.25">
      <c r="E31" s="4"/>
      <c r="F31" s="245"/>
    </row>
    <row r="32" spans="5:6" x14ac:dyDescent="0.25">
      <c r="E32" s="4"/>
      <c r="F32" s="245"/>
    </row>
    <row r="33" spans="5:6" x14ac:dyDescent="0.25">
      <c r="E33" s="4"/>
      <c r="F33" s="245"/>
    </row>
    <row r="34" spans="5:6" x14ac:dyDescent="0.25">
      <c r="E34" s="4"/>
      <c r="F34" s="245"/>
    </row>
    <row r="35" spans="5:6" x14ac:dyDescent="0.25">
      <c r="E35" s="4"/>
      <c r="F35" s="245"/>
    </row>
    <row r="36" spans="5:6" x14ac:dyDescent="0.25">
      <c r="E36" s="4"/>
      <c r="F36" s="245"/>
    </row>
    <row r="37" spans="5:6" x14ac:dyDescent="0.25">
      <c r="E37" s="4"/>
      <c r="F37" s="245"/>
    </row>
    <row r="38" spans="5:6" x14ac:dyDescent="0.25">
      <c r="E38" s="4"/>
      <c r="F38" s="245"/>
    </row>
    <row r="39" spans="5:6" x14ac:dyDescent="0.25">
      <c r="E39" s="4"/>
      <c r="F39" s="245"/>
    </row>
    <row r="40" spans="5:6" x14ac:dyDescent="0.25">
      <c r="E40" s="4"/>
      <c r="F40" s="245"/>
    </row>
    <row r="41" spans="5:6" x14ac:dyDescent="0.25">
      <c r="E41" s="4"/>
      <c r="F41" s="245"/>
    </row>
    <row r="42" spans="5:6" x14ac:dyDescent="0.25">
      <c r="E42" s="4"/>
      <c r="F42" s="245"/>
    </row>
    <row r="43" spans="5:6" x14ac:dyDescent="0.25">
      <c r="E43" s="4"/>
      <c r="F43" s="245"/>
    </row>
    <row r="44" spans="5:6" x14ac:dyDescent="0.25">
      <c r="E44" s="4"/>
      <c r="F44" s="245"/>
    </row>
    <row r="45" spans="5:6" x14ac:dyDescent="0.25">
      <c r="E45" s="4"/>
      <c r="F45" s="245"/>
    </row>
    <row r="46" spans="5:6" x14ac:dyDescent="0.25">
      <c r="E46" s="4"/>
      <c r="F46" s="245"/>
    </row>
    <row r="47" spans="5:6" x14ac:dyDescent="0.25">
      <c r="E47" s="4"/>
      <c r="F47" s="245"/>
    </row>
    <row r="48" spans="5:6" x14ac:dyDescent="0.25">
      <c r="E48" s="4"/>
      <c r="F48" s="245"/>
    </row>
    <row r="49" spans="5:6" x14ac:dyDescent="0.25">
      <c r="E49" s="4"/>
      <c r="F49" s="245"/>
    </row>
    <row r="50" spans="5:6" x14ac:dyDescent="0.25">
      <c r="E50" s="4"/>
      <c r="F50" s="245"/>
    </row>
    <row r="51" spans="5:6" x14ac:dyDescent="0.25">
      <c r="E51" s="4"/>
      <c r="F51" s="245"/>
    </row>
    <row r="52" spans="5:6" x14ac:dyDescent="0.25">
      <c r="E52" s="4"/>
      <c r="F52" s="245"/>
    </row>
    <row r="53" spans="5:6" x14ac:dyDescent="0.25">
      <c r="E53" s="4"/>
      <c r="F53" s="245"/>
    </row>
    <row r="54" spans="5:6" x14ac:dyDescent="0.25">
      <c r="E54" s="4"/>
      <c r="F54" s="245"/>
    </row>
    <row r="55" spans="5:6" x14ac:dyDescent="0.25">
      <c r="E55" s="4"/>
      <c r="F55" s="245"/>
    </row>
    <row r="56" spans="5:6" x14ac:dyDescent="0.25">
      <c r="E56" s="4"/>
      <c r="F56" s="245"/>
    </row>
    <row r="57" spans="5:6" x14ac:dyDescent="0.25">
      <c r="E57" s="4"/>
      <c r="F57" s="245"/>
    </row>
    <row r="58" spans="5:6" x14ac:dyDescent="0.25">
      <c r="E58" s="4"/>
      <c r="F58" s="245"/>
    </row>
    <row r="59" spans="5:6" x14ac:dyDescent="0.25">
      <c r="E59" s="4"/>
      <c r="F59" s="245"/>
    </row>
    <row r="60" spans="5:6" x14ac:dyDescent="0.25">
      <c r="E60" s="4"/>
      <c r="F60" s="245"/>
    </row>
    <row r="61" spans="5:6" x14ac:dyDescent="0.25">
      <c r="E61" s="4"/>
      <c r="F61" s="245"/>
    </row>
    <row r="62" spans="5:6" x14ac:dyDescent="0.25">
      <c r="E62" s="4"/>
      <c r="F62" s="245"/>
    </row>
    <row r="63" spans="5:6" x14ac:dyDescent="0.25">
      <c r="E63" s="4"/>
      <c r="F63" s="245"/>
    </row>
    <row r="64" spans="5:6" x14ac:dyDescent="0.25">
      <c r="E64" s="4"/>
      <c r="F64" s="245"/>
    </row>
    <row r="65" ht="19.5" customHeight="1" x14ac:dyDescent="0.25"/>
  </sheetData>
  <conditionalFormatting sqref="E5:F64">
    <cfRule type="notContainsBlanks" dxfId="4" priority="1">
      <formula>LEN(TRIM(E5))&gt;0</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01377" r:id="rId3" name="Scroll Bar 1">
              <controlPr defaultSize="0" autoPict="0">
                <anchor moveWithCells="1">
                  <from>
                    <xdr:col>1</xdr:col>
                    <xdr:colOff>1171575</xdr:colOff>
                    <xdr:row>3</xdr:row>
                    <xdr:rowOff>19050</xdr:rowOff>
                  </from>
                  <to>
                    <xdr:col>1</xdr:col>
                    <xdr:colOff>1657350</xdr:colOff>
                    <xdr:row>3</xdr:row>
                    <xdr:rowOff>180975</xdr:rowOff>
                  </to>
                </anchor>
              </controlPr>
            </control>
          </mc:Choice>
        </mc:AlternateContent>
        <mc:AlternateContent xmlns:mc="http://schemas.openxmlformats.org/markup-compatibility/2006">
          <mc:Choice Requires="x14">
            <control shapeId="101378" r:id="rId4" name="Scroll Bar 2">
              <controlPr defaultSize="0" autoPict="0">
                <anchor moveWithCells="1">
                  <from>
                    <xdr:col>1</xdr:col>
                    <xdr:colOff>1171575</xdr:colOff>
                    <xdr:row>4</xdr:row>
                    <xdr:rowOff>19050</xdr:rowOff>
                  </from>
                  <to>
                    <xdr:col>1</xdr:col>
                    <xdr:colOff>1657350</xdr:colOff>
                    <xdr:row>4</xdr:row>
                    <xdr:rowOff>180975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26"/>
  <sheetViews>
    <sheetView zoomScaleNormal="100" workbookViewId="0">
      <selection activeCell="D12" sqref="D12"/>
    </sheetView>
  </sheetViews>
  <sheetFormatPr defaultRowHeight="15" x14ac:dyDescent="0.25"/>
  <cols>
    <col min="1" max="1" width="5.85546875" style="1" customWidth="1"/>
    <col min="2" max="2" width="11.85546875" style="1" customWidth="1"/>
    <col min="3" max="3" width="11.42578125" style="1" customWidth="1"/>
    <col min="4" max="4" width="9.140625" style="1"/>
    <col min="5" max="5" width="7.85546875" style="1" customWidth="1"/>
    <col min="6" max="6" width="42.140625" style="1" customWidth="1"/>
    <col min="7" max="7" width="5.85546875" style="1" customWidth="1"/>
    <col min="8" max="16384" width="9.140625" style="1"/>
  </cols>
  <sheetData>
    <row r="1" spans="1:5" ht="19.5" customHeight="1" x14ac:dyDescent="0.25"/>
    <row r="2" spans="1:5" ht="18.75" x14ac:dyDescent="0.25">
      <c r="B2" s="29" t="s">
        <v>33</v>
      </c>
    </row>
    <row r="3" spans="1:5" x14ac:dyDescent="0.25">
      <c r="B3" s="1" t="s">
        <v>39</v>
      </c>
    </row>
    <row r="4" spans="1:5" x14ac:dyDescent="0.25">
      <c r="B4" s="54" t="s">
        <v>34</v>
      </c>
      <c r="C4" s="33"/>
      <c r="D4" s="57">
        <v>0.16666666666666666</v>
      </c>
    </row>
    <row r="5" spans="1:5" x14ac:dyDescent="0.25">
      <c r="B5" s="54" t="s">
        <v>14</v>
      </c>
      <c r="C5" s="33"/>
      <c r="D5" s="57">
        <v>0.70833333333333337</v>
      </c>
    </row>
    <row r="6" spans="1:5" x14ac:dyDescent="0.25">
      <c r="B6" s="54" t="s">
        <v>38</v>
      </c>
      <c r="C6" s="33"/>
      <c r="D6" s="67">
        <v>1</v>
      </c>
    </row>
    <row r="7" spans="1:5" ht="6.75" customHeight="1" x14ac:dyDescent="0.25"/>
    <row r="8" spans="1:5" x14ac:dyDescent="0.25">
      <c r="B8" s="54" t="s">
        <v>35</v>
      </c>
      <c r="C8" s="54"/>
      <c r="D8" s="58"/>
      <c r="E8" s="66" t="s">
        <v>369</v>
      </c>
    </row>
    <row r="9" spans="1:5" x14ac:dyDescent="0.25">
      <c r="B9" s="54" t="s">
        <v>36</v>
      </c>
      <c r="C9" s="54"/>
      <c r="D9" s="58"/>
      <c r="E9" s="66" t="s">
        <v>370</v>
      </c>
    </row>
    <row r="10" spans="1:5" x14ac:dyDescent="0.25">
      <c r="B10" s="54" t="s">
        <v>37</v>
      </c>
      <c r="C10" s="54"/>
      <c r="D10" s="59"/>
      <c r="E10" s="66" t="s">
        <v>371</v>
      </c>
    </row>
    <row r="11" spans="1:5" ht="6.75" customHeight="1" x14ac:dyDescent="0.25"/>
    <row r="12" spans="1:5" ht="17.25" customHeight="1" x14ac:dyDescent="0.25">
      <c r="A12" s="1">
        <v>7</v>
      </c>
      <c r="B12" s="55" t="s">
        <v>17</v>
      </c>
      <c r="C12" s="56"/>
      <c r="D12" s="178"/>
      <c r="E12" s="66" t="s">
        <v>372</v>
      </c>
    </row>
    <row r="13" spans="1:5" ht="17.25" customHeight="1" x14ac:dyDescent="0.25">
      <c r="B13" s="179"/>
      <c r="C13" s="180"/>
      <c r="D13" s="60">
        <f>D12</f>
        <v>0</v>
      </c>
      <c r="E13" s="66"/>
    </row>
    <row r="14" spans="1:5" ht="15" customHeight="1" x14ac:dyDescent="0.25"/>
    <row r="26" ht="19.5" customHeight="1" x14ac:dyDescent="0.25"/>
  </sheetData>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3553" r:id="rId3" name="Scroll Bar 1">
              <controlPr defaultSize="0" autoPict="0">
                <anchor moveWithCells="1">
                  <from>
                    <xdr:col>2</xdr:col>
                    <xdr:colOff>123825</xdr:colOff>
                    <xdr:row>11</xdr:row>
                    <xdr:rowOff>28575</xdr:rowOff>
                  </from>
                  <to>
                    <xdr:col>2</xdr:col>
                    <xdr:colOff>609600</xdr:colOff>
                    <xdr:row>11</xdr:row>
                    <xdr:rowOff>190500</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9"/>
  <sheetViews>
    <sheetView showGridLines="0" workbookViewId="0">
      <selection activeCell="D8" sqref="D8"/>
    </sheetView>
  </sheetViews>
  <sheetFormatPr defaultRowHeight="15" x14ac:dyDescent="0.25"/>
  <cols>
    <col min="1" max="1" width="5.85546875" style="1" customWidth="1"/>
    <col min="2" max="2" width="9.140625" style="1"/>
    <col min="3" max="3" width="28.28515625" style="1" customWidth="1"/>
    <col min="4" max="4" width="27" style="1" customWidth="1"/>
    <col min="5" max="5" width="5.85546875" style="1" customWidth="1"/>
    <col min="6" max="16384" width="9.140625" style="1"/>
  </cols>
  <sheetData>
    <row r="1" spans="1:5" ht="19.5" customHeight="1" x14ac:dyDescent="0.25"/>
    <row r="2" spans="1:5" ht="18.75" x14ac:dyDescent="0.25">
      <c r="B2" s="29" t="str">
        <f>"PEMBAYARAN "&amp;IF(A3=1,"KIR ","PAJAK")&amp;" KENDARAAN"</f>
        <v>PEMBAYARAN PAJAK KENDARAAN</v>
      </c>
    </row>
    <row r="3" spans="1:5" ht="17.25" customHeight="1" x14ac:dyDescent="0.25">
      <c r="A3" s="73">
        <v>2</v>
      </c>
      <c r="B3" s="551" t="s">
        <v>131</v>
      </c>
      <c r="C3" s="551"/>
      <c r="D3" s="551"/>
    </row>
    <row r="4" spans="1:5" ht="17.25" customHeight="1" x14ac:dyDescent="0.25">
      <c r="A4" s="73">
        <v>3</v>
      </c>
      <c r="B4" s="54" t="s">
        <v>134</v>
      </c>
      <c r="C4" s="33"/>
      <c r="D4" s="246">
        <f>A4+43250</f>
        <v>43253</v>
      </c>
    </row>
    <row r="5" spans="1:5" ht="16.5" customHeight="1" x14ac:dyDescent="0.25">
      <c r="B5" s="54" t="s">
        <v>132</v>
      </c>
      <c r="C5" s="33"/>
      <c r="D5" s="252"/>
      <c r="E5" s="1" t="s">
        <v>415</v>
      </c>
    </row>
    <row r="6" spans="1:5" ht="16.5" customHeight="1" x14ac:dyDescent="0.25">
      <c r="B6" s="251" t="s">
        <v>133</v>
      </c>
      <c r="D6" s="250"/>
    </row>
    <row r="7" spans="1:5" ht="16.5" customHeight="1" x14ac:dyDescent="0.25">
      <c r="B7" s="54" t="s">
        <v>287</v>
      </c>
      <c r="C7" s="33"/>
      <c r="D7" s="253">
        <v>2</v>
      </c>
    </row>
    <row r="8" spans="1:5" ht="16.5" customHeight="1" x14ac:dyDescent="0.25">
      <c r="B8" s="54" t="str">
        <f>"Rencana Tanggal Pembayaran "&amp;IF(A3=1,"Kir","Pajak")</f>
        <v>Rencana Tanggal Pembayaran Pajak</v>
      </c>
      <c r="C8" s="33"/>
      <c r="D8" s="252"/>
      <c r="E8" s="1" t="s">
        <v>416</v>
      </c>
    </row>
    <row r="9" spans="1:5" ht="19.5" customHeight="1" x14ac:dyDescent="0.25"/>
  </sheetData>
  <mergeCells count="1">
    <mergeCell ref="B3:D3"/>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02401" r:id="rId3" name="Option Button 1">
              <controlPr defaultSize="0" autoFill="0" autoLine="0" autoPict="0">
                <anchor moveWithCells="1">
                  <from>
                    <xdr:col>2</xdr:col>
                    <xdr:colOff>1619250</xdr:colOff>
                    <xdr:row>1</xdr:row>
                    <xdr:rowOff>238125</xdr:rowOff>
                  </from>
                  <to>
                    <xdr:col>3</xdr:col>
                    <xdr:colOff>28575</xdr:colOff>
                    <xdr:row>2</xdr:row>
                    <xdr:rowOff>219075</xdr:rowOff>
                  </to>
                </anchor>
              </controlPr>
            </control>
          </mc:Choice>
        </mc:AlternateContent>
        <mc:AlternateContent xmlns:mc="http://schemas.openxmlformats.org/markup-compatibility/2006">
          <mc:Choice Requires="x14">
            <control shapeId="102402" r:id="rId4" name="Option Button 2">
              <controlPr defaultSize="0" autoFill="0" autoLine="0" autoPict="0">
                <anchor moveWithCells="1">
                  <from>
                    <xdr:col>3</xdr:col>
                    <xdr:colOff>161925</xdr:colOff>
                    <xdr:row>2</xdr:row>
                    <xdr:rowOff>0</xdr:rowOff>
                  </from>
                  <to>
                    <xdr:col>3</xdr:col>
                    <xdr:colOff>457200</xdr:colOff>
                    <xdr:row>3</xdr:row>
                    <xdr:rowOff>0</xdr:rowOff>
                  </to>
                </anchor>
              </controlPr>
            </control>
          </mc:Choice>
        </mc:AlternateContent>
        <mc:AlternateContent xmlns:mc="http://schemas.openxmlformats.org/markup-compatibility/2006">
          <mc:Choice Requires="x14">
            <control shapeId="102403" r:id="rId5" name="Scroll Bar 3">
              <controlPr defaultSize="0" autoPict="0">
                <anchor moveWithCells="1">
                  <from>
                    <xdr:col>2</xdr:col>
                    <xdr:colOff>1266825</xdr:colOff>
                    <xdr:row>3</xdr:row>
                    <xdr:rowOff>28575</xdr:rowOff>
                  </from>
                  <to>
                    <xdr:col>2</xdr:col>
                    <xdr:colOff>1752600</xdr:colOff>
                    <xdr:row>3</xdr:row>
                    <xdr:rowOff>190500</xdr:rowOff>
                  </to>
                </anchor>
              </controlPr>
            </control>
          </mc:Choice>
        </mc:AlternateContent>
        <mc:AlternateContent xmlns:mc="http://schemas.openxmlformats.org/markup-compatibility/2006">
          <mc:Choice Requires="x14">
            <control shapeId="102404" r:id="rId6" name="Scroll Bar 4">
              <controlPr defaultSize="0" autoPict="0">
                <anchor moveWithCells="1">
                  <from>
                    <xdr:col>2</xdr:col>
                    <xdr:colOff>1266825</xdr:colOff>
                    <xdr:row>6</xdr:row>
                    <xdr:rowOff>28575</xdr:rowOff>
                  </from>
                  <to>
                    <xdr:col>2</xdr:col>
                    <xdr:colOff>1752600</xdr:colOff>
                    <xdr:row>6</xdr:row>
                    <xdr:rowOff>190500</xdr:rowOff>
                  </to>
                </anchor>
              </controlPr>
            </control>
          </mc:Choice>
        </mc:AlternateContent>
      </controls>
    </mc:Choice>
  </mc:AlternateConten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7"/>
  <sheetViews>
    <sheetView showGridLines="0" workbookViewId="0">
      <selection activeCell="H6" sqref="H6"/>
    </sheetView>
  </sheetViews>
  <sheetFormatPr defaultRowHeight="15" x14ac:dyDescent="0.25"/>
  <cols>
    <col min="1" max="1" width="5.85546875" style="1" customWidth="1"/>
    <col min="2" max="2" width="9.5703125" style="1" customWidth="1"/>
    <col min="3" max="3" width="16.85546875" style="1" customWidth="1"/>
    <col min="4" max="4" width="18.85546875" style="1" customWidth="1"/>
    <col min="5" max="5" width="16.42578125" style="1" customWidth="1"/>
    <col min="6" max="6" width="5.85546875" style="1" customWidth="1"/>
    <col min="7" max="16384" width="9.140625" style="1"/>
  </cols>
  <sheetData>
    <row r="1" spans="1:5" ht="19.5" customHeight="1" x14ac:dyDescent="0.25"/>
    <row r="2" spans="1:5" ht="18.75" x14ac:dyDescent="0.25">
      <c r="B2" s="29" t="s">
        <v>286</v>
      </c>
    </row>
    <row r="3" spans="1:5" ht="16.5" customHeight="1" x14ac:dyDescent="0.25">
      <c r="A3" s="73">
        <v>138</v>
      </c>
      <c r="B3" s="417" t="s">
        <v>277</v>
      </c>
      <c r="C3" s="418"/>
      <c r="D3" s="246">
        <f>A3+43465</f>
        <v>43603</v>
      </c>
    </row>
    <row r="4" spans="1:5" ht="16.5" customHeight="1" x14ac:dyDescent="0.25">
      <c r="B4" s="419" t="s">
        <v>278</v>
      </c>
      <c r="C4" s="420"/>
      <c r="D4" s="421" t="s">
        <v>279</v>
      </c>
    </row>
    <row r="5" spans="1:5" ht="16.5" customHeight="1" x14ac:dyDescent="0.25">
      <c r="B5" s="581" t="s">
        <v>280</v>
      </c>
      <c r="C5" s="582"/>
      <c r="D5" s="425"/>
      <c r="E5" s="426" t="s">
        <v>417</v>
      </c>
    </row>
    <row r="6" spans="1:5" ht="31.5" customHeight="1" x14ac:dyDescent="0.25">
      <c r="B6" s="583" t="str">
        <f>"Artinya, batas akhir pembayaran dari transaksi pada tanggal "&amp;TEXT(D3,"dd mmmm yyy")&amp;" adalah tanggal "&amp;TEXT(D5,"dd mmmm yyy")</f>
        <v>Artinya, batas akhir pembayaran dari transaksi pada tanggal 18 Mei 2019 adalah tanggal 00 Januari 1900</v>
      </c>
      <c r="C6" s="583"/>
      <c r="D6" s="583"/>
      <c r="E6" s="583"/>
    </row>
    <row r="7" spans="1:5" ht="19.5" customHeight="1" x14ac:dyDescent="0.25"/>
  </sheetData>
  <mergeCells count="2">
    <mergeCell ref="B5:C5"/>
    <mergeCell ref="B6:E6"/>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24929" r:id="rId3" name="Scroll Bar 1">
              <controlPr defaultSize="0" autoPict="0">
                <anchor moveWithCells="1">
                  <from>
                    <xdr:col>2</xdr:col>
                    <xdr:colOff>533400</xdr:colOff>
                    <xdr:row>2</xdr:row>
                    <xdr:rowOff>19050</xdr:rowOff>
                  </from>
                  <to>
                    <xdr:col>2</xdr:col>
                    <xdr:colOff>1019175</xdr:colOff>
                    <xdr:row>2</xdr:row>
                    <xdr:rowOff>180975</xdr:rowOff>
                  </to>
                </anchor>
              </controlPr>
            </control>
          </mc:Choice>
        </mc:AlternateContent>
      </controls>
    </mc:Choice>
  </mc:AlternateConten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7"/>
  <sheetViews>
    <sheetView showGridLines="0" workbookViewId="0">
      <selection activeCell="D5" sqref="D5"/>
    </sheetView>
  </sheetViews>
  <sheetFormatPr defaultRowHeight="15" x14ac:dyDescent="0.25"/>
  <cols>
    <col min="1" max="1" width="5.85546875" style="1" customWidth="1"/>
    <col min="2" max="2" width="9.5703125" style="1" customWidth="1"/>
    <col min="3" max="3" width="19.28515625" style="1" customWidth="1"/>
    <col min="4" max="4" width="18.5703125" style="1" customWidth="1"/>
    <col min="5" max="5" width="19.85546875" style="1" customWidth="1"/>
    <col min="6" max="6" width="5.85546875" style="1" customWidth="1"/>
    <col min="7" max="16384" width="9.140625" style="1"/>
  </cols>
  <sheetData>
    <row r="1" spans="1:5" ht="19.5" customHeight="1" x14ac:dyDescent="0.25"/>
    <row r="2" spans="1:5" ht="18.75" x14ac:dyDescent="0.25">
      <c r="B2" s="29" t="str">
        <f>"TERMIN "&amp;D4&amp;"/n, EOM"</f>
        <v>TERMIN 10/n, EOM</v>
      </c>
    </row>
    <row r="3" spans="1:5" ht="16.5" customHeight="1" x14ac:dyDescent="0.25">
      <c r="A3" s="73">
        <v>15</v>
      </c>
      <c r="B3" s="30" t="s">
        <v>277</v>
      </c>
      <c r="C3" s="422"/>
      <c r="D3" s="416">
        <f>A3+43465</f>
        <v>43480</v>
      </c>
    </row>
    <row r="4" spans="1:5" ht="16.5" customHeight="1" x14ac:dyDescent="0.25">
      <c r="B4" s="31" t="s">
        <v>278</v>
      </c>
      <c r="C4" s="423"/>
      <c r="D4" s="424">
        <v>10</v>
      </c>
    </row>
    <row r="5" spans="1:5" ht="16.5" customHeight="1" x14ac:dyDescent="0.25">
      <c r="B5" s="548" t="s">
        <v>280</v>
      </c>
      <c r="C5" s="548"/>
      <c r="D5" s="246"/>
      <c r="E5" s="66" t="s">
        <v>418</v>
      </c>
    </row>
    <row r="6" spans="1:5" ht="45" customHeight="1" x14ac:dyDescent="0.25">
      <c r="B6" s="584"/>
      <c r="C6" s="584"/>
      <c r="D6" s="584"/>
      <c r="E6" s="584"/>
    </row>
    <row r="7" spans="1:5" ht="19.5" customHeight="1" x14ac:dyDescent="0.25">
      <c r="B7" s="1" t="s">
        <v>419</v>
      </c>
    </row>
  </sheetData>
  <mergeCells count="2">
    <mergeCell ref="B5:C5"/>
    <mergeCell ref="B6:E6"/>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25953" r:id="rId3" name="Scroll Bar 1">
              <controlPr defaultSize="0" autoPict="0">
                <anchor moveWithCells="1">
                  <from>
                    <xdr:col>2</xdr:col>
                    <xdr:colOff>676275</xdr:colOff>
                    <xdr:row>2</xdr:row>
                    <xdr:rowOff>28575</xdr:rowOff>
                  </from>
                  <to>
                    <xdr:col>2</xdr:col>
                    <xdr:colOff>1162050</xdr:colOff>
                    <xdr:row>2</xdr:row>
                    <xdr:rowOff>190500</xdr:rowOff>
                  </to>
                </anchor>
              </controlPr>
            </control>
          </mc:Choice>
        </mc:AlternateContent>
        <mc:AlternateContent xmlns:mc="http://schemas.openxmlformats.org/markup-compatibility/2006">
          <mc:Choice Requires="x14">
            <control shapeId="125954" r:id="rId4" name="Scroll Bar 2">
              <controlPr defaultSize="0" autoPict="0">
                <anchor moveWithCells="1">
                  <from>
                    <xdr:col>2</xdr:col>
                    <xdr:colOff>676275</xdr:colOff>
                    <xdr:row>3</xdr:row>
                    <xdr:rowOff>19050</xdr:rowOff>
                  </from>
                  <to>
                    <xdr:col>2</xdr:col>
                    <xdr:colOff>1162050</xdr:colOff>
                    <xdr:row>3</xdr:row>
                    <xdr:rowOff>180975</xdr:rowOff>
                  </to>
                </anchor>
              </controlPr>
            </control>
          </mc:Choice>
        </mc:AlternateContent>
      </controls>
    </mc:Choice>
  </mc:AlternateContent>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3"/>
  <sheetViews>
    <sheetView showGridLines="0" workbookViewId="0">
      <selection activeCell="D9" sqref="D9:D11"/>
    </sheetView>
  </sheetViews>
  <sheetFormatPr defaultRowHeight="15" x14ac:dyDescent="0.25"/>
  <cols>
    <col min="1" max="1" width="5.85546875" style="1" customWidth="1"/>
    <col min="2" max="2" width="19.140625" style="1" customWidth="1"/>
    <col min="3" max="3" width="14" style="1" customWidth="1"/>
    <col min="4" max="4" width="20.5703125" style="1" customWidth="1"/>
    <col min="5" max="5" width="1.7109375" style="1" customWidth="1"/>
    <col min="6" max="6" width="54.28515625" style="1" customWidth="1"/>
    <col min="7" max="7" width="5.85546875" style="1" customWidth="1"/>
    <col min="8" max="16384" width="9.140625" style="1"/>
  </cols>
  <sheetData>
    <row r="1" spans="1:12" ht="20.25" customHeight="1" x14ac:dyDescent="0.25"/>
    <row r="2" spans="1:12" ht="18.75" x14ac:dyDescent="0.25">
      <c r="B2" s="29" t="str">
        <f>"TERMIN "&amp;A3&amp;"/"&amp;D4&amp;", n/"&amp;D5</f>
        <v>TERMIN 3/10, n/30</v>
      </c>
    </row>
    <row r="3" spans="1:12" ht="16.5" customHeight="1" x14ac:dyDescent="0.25">
      <c r="A3" s="73">
        <v>3</v>
      </c>
      <c r="B3" s="417" t="s">
        <v>281</v>
      </c>
      <c r="C3" s="418"/>
      <c r="D3" s="433">
        <f>A3/100</f>
        <v>0.03</v>
      </c>
      <c r="F3" s="573" t="str">
        <f>"Potongan sebesar "&amp;TEXT(D3,"#%")&amp;" jika membayar paling lambat "&amp;D4&amp;" hari setelah transaksi, dan jatuh tempo atau masa pembayaran paling lama "&amp;D5&amp;" hari setelah tanggal transaksi"</f>
        <v>Potongan sebesar 3% jika membayar paling lambat 10 hari setelah transaksi, dan jatuh tempo atau masa pembayaran paling lama 30 hari setelah tanggal transaksi</v>
      </c>
    </row>
    <row r="4" spans="1:12" ht="16.5" customHeight="1" x14ac:dyDescent="0.25">
      <c r="A4" s="73"/>
      <c r="B4" s="417" t="s">
        <v>290</v>
      </c>
      <c r="C4" s="418"/>
      <c r="D4" s="253">
        <v>10</v>
      </c>
      <c r="F4" s="573"/>
    </row>
    <row r="5" spans="1:12" ht="16.5" customHeight="1" x14ac:dyDescent="0.25">
      <c r="A5" s="73"/>
      <c r="B5" s="419" t="s">
        <v>282</v>
      </c>
      <c r="C5" s="420"/>
      <c r="D5" s="434">
        <v>30</v>
      </c>
      <c r="F5" s="573"/>
    </row>
    <row r="6" spans="1:12" ht="16.5" customHeight="1" x14ac:dyDescent="0.25">
      <c r="A6" s="73">
        <v>30</v>
      </c>
      <c r="B6" s="427" t="s">
        <v>277</v>
      </c>
      <c r="C6" s="428"/>
      <c r="D6" s="435">
        <f>A6+43465</f>
        <v>43495</v>
      </c>
    </row>
    <row r="7" spans="1:12" ht="16.5" customHeight="1" x14ac:dyDescent="0.25">
      <c r="A7" s="73">
        <v>10</v>
      </c>
      <c r="B7" s="429" t="s">
        <v>288</v>
      </c>
      <c r="C7" s="430"/>
      <c r="D7" s="436">
        <f>A7*1000000</f>
        <v>10000000</v>
      </c>
    </row>
    <row r="8" spans="1:12" ht="16.5" customHeight="1" x14ac:dyDescent="0.25">
      <c r="A8" s="73">
        <v>26</v>
      </c>
      <c r="B8" s="431" t="s">
        <v>289</v>
      </c>
      <c r="C8" s="432"/>
      <c r="D8" s="425">
        <f>A8+43470</f>
        <v>43496</v>
      </c>
      <c r="F8" s="6" t="str">
        <f>IF(D8&lt;D6,"Tanggal pembayaran salah, ulangi lagi!","")</f>
        <v/>
      </c>
    </row>
    <row r="9" spans="1:12" x14ac:dyDescent="0.25">
      <c r="B9" s="54" t="s">
        <v>280</v>
      </c>
      <c r="C9" s="33"/>
      <c r="D9" s="246"/>
    </row>
    <row r="10" spans="1:12" x14ac:dyDescent="0.25">
      <c r="B10" s="54" t="s">
        <v>281</v>
      </c>
      <c r="C10" s="33"/>
      <c r="D10" s="437"/>
      <c r="F10" s="438" t="str">
        <f>IF(D10="","","Tanggal pembayaran "&amp;IF(D10=0,"melebihi batas periode potongan","dalam batas periode potongan"))</f>
        <v/>
      </c>
    </row>
    <row r="11" spans="1:12" x14ac:dyDescent="0.25">
      <c r="B11" s="54" t="s">
        <v>291</v>
      </c>
      <c r="C11" s="33"/>
      <c r="D11" s="437"/>
      <c r="F11" s="1" t="str">
        <f>IF(D11="","","= "&amp;TEXT(D7,"#.000")&amp;" (transaksi) - "&amp;TEXT(D10,"#.##0")&amp;" (potongan)")</f>
        <v/>
      </c>
      <c r="K11" s="1" t="s">
        <v>285</v>
      </c>
    </row>
    <row r="12" spans="1:12" ht="20.25" customHeight="1" x14ac:dyDescent="0.25"/>
    <row r="13" spans="1:12" x14ac:dyDescent="0.25">
      <c r="K13" s="1" t="s">
        <v>283</v>
      </c>
      <c r="L13" s="1" t="s">
        <v>284</v>
      </c>
    </row>
  </sheetData>
  <mergeCells count="1">
    <mergeCell ref="F3:F5"/>
  </mergeCells>
  <conditionalFormatting sqref="F8">
    <cfRule type="notContainsBlanks" dxfId="3" priority="1">
      <formula>LEN(TRIM(F8))&gt;0</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28001" r:id="rId3" name="Scroll Bar 1">
              <controlPr defaultSize="0" autoPict="0">
                <anchor moveWithCells="1">
                  <from>
                    <xdr:col>2</xdr:col>
                    <xdr:colOff>342900</xdr:colOff>
                    <xdr:row>2</xdr:row>
                    <xdr:rowOff>28575</xdr:rowOff>
                  </from>
                  <to>
                    <xdr:col>2</xdr:col>
                    <xdr:colOff>828675</xdr:colOff>
                    <xdr:row>2</xdr:row>
                    <xdr:rowOff>190500</xdr:rowOff>
                  </to>
                </anchor>
              </controlPr>
            </control>
          </mc:Choice>
        </mc:AlternateContent>
        <mc:AlternateContent xmlns:mc="http://schemas.openxmlformats.org/markup-compatibility/2006">
          <mc:Choice Requires="x14">
            <control shapeId="128002" r:id="rId4" name="Scroll Bar 2">
              <controlPr defaultSize="0" autoPict="0">
                <anchor moveWithCells="1">
                  <from>
                    <xdr:col>2</xdr:col>
                    <xdr:colOff>342900</xdr:colOff>
                    <xdr:row>3</xdr:row>
                    <xdr:rowOff>19050</xdr:rowOff>
                  </from>
                  <to>
                    <xdr:col>2</xdr:col>
                    <xdr:colOff>828675</xdr:colOff>
                    <xdr:row>3</xdr:row>
                    <xdr:rowOff>180975</xdr:rowOff>
                  </to>
                </anchor>
              </controlPr>
            </control>
          </mc:Choice>
        </mc:AlternateContent>
        <mc:AlternateContent xmlns:mc="http://schemas.openxmlformats.org/markup-compatibility/2006">
          <mc:Choice Requires="x14">
            <control shapeId="128003" r:id="rId5" name="Scroll Bar 3">
              <controlPr defaultSize="0" autoPict="0">
                <anchor moveWithCells="1">
                  <from>
                    <xdr:col>2</xdr:col>
                    <xdr:colOff>342900</xdr:colOff>
                    <xdr:row>4</xdr:row>
                    <xdr:rowOff>9525</xdr:rowOff>
                  </from>
                  <to>
                    <xdr:col>2</xdr:col>
                    <xdr:colOff>828675</xdr:colOff>
                    <xdr:row>4</xdr:row>
                    <xdr:rowOff>171450</xdr:rowOff>
                  </to>
                </anchor>
              </controlPr>
            </control>
          </mc:Choice>
        </mc:AlternateContent>
        <mc:AlternateContent xmlns:mc="http://schemas.openxmlformats.org/markup-compatibility/2006">
          <mc:Choice Requires="x14">
            <control shapeId="128004" r:id="rId6" name="Scroll Bar 4">
              <controlPr defaultSize="0" autoPict="0">
                <anchor moveWithCells="1">
                  <from>
                    <xdr:col>2</xdr:col>
                    <xdr:colOff>342900</xdr:colOff>
                    <xdr:row>5</xdr:row>
                    <xdr:rowOff>28575</xdr:rowOff>
                  </from>
                  <to>
                    <xdr:col>2</xdr:col>
                    <xdr:colOff>828675</xdr:colOff>
                    <xdr:row>5</xdr:row>
                    <xdr:rowOff>190500</xdr:rowOff>
                  </to>
                </anchor>
              </controlPr>
            </control>
          </mc:Choice>
        </mc:AlternateContent>
        <mc:AlternateContent xmlns:mc="http://schemas.openxmlformats.org/markup-compatibility/2006">
          <mc:Choice Requires="x14">
            <control shapeId="128005" r:id="rId7" name="Scroll Bar 5">
              <controlPr defaultSize="0" autoPict="0">
                <anchor moveWithCells="1">
                  <from>
                    <xdr:col>2</xdr:col>
                    <xdr:colOff>342900</xdr:colOff>
                    <xdr:row>6</xdr:row>
                    <xdr:rowOff>19050</xdr:rowOff>
                  </from>
                  <to>
                    <xdr:col>2</xdr:col>
                    <xdr:colOff>828675</xdr:colOff>
                    <xdr:row>6</xdr:row>
                    <xdr:rowOff>180975</xdr:rowOff>
                  </to>
                </anchor>
              </controlPr>
            </control>
          </mc:Choice>
        </mc:AlternateContent>
        <mc:AlternateContent xmlns:mc="http://schemas.openxmlformats.org/markup-compatibility/2006">
          <mc:Choice Requires="x14">
            <control shapeId="128006" r:id="rId8" name="Scroll Bar 6">
              <controlPr defaultSize="0" autoPict="0">
                <anchor moveWithCells="1">
                  <from>
                    <xdr:col>2</xdr:col>
                    <xdr:colOff>342900</xdr:colOff>
                    <xdr:row>7</xdr:row>
                    <xdr:rowOff>19050</xdr:rowOff>
                  </from>
                  <to>
                    <xdr:col>2</xdr:col>
                    <xdr:colOff>828675</xdr:colOff>
                    <xdr:row>7</xdr:row>
                    <xdr:rowOff>180975</xdr:rowOff>
                  </to>
                </anchor>
              </controlPr>
            </control>
          </mc:Choice>
        </mc:AlternateContent>
      </controls>
    </mc:Choice>
  </mc:AlternateContent>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3"/>
  <sheetViews>
    <sheetView showGridLines="0" workbookViewId="0">
      <selection activeCell="D10" sqref="D10:D12"/>
    </sheetView>
  </sheetViews>
  <sheetFormatPr defaultRowHeight="15" x14ac:dyDescent="0.25"/>
  <cols>
    <col min="1" max="1" width="5.85546875" style="1" customWidth="1"/>
    <col min="2" max="2" width="19.140625" style="1" customWidth="1"/>
    <col min="3" max="3" width="14" style="1" customWidth="1"/>
    <col min="4" max="4" width="20.5703125" style="1" customWidth="1"/>
    <col min="5" max="5" width="1.7109375" style="1" customWidth="1"/>
    <col min="6" max="6" width="61.85546875" style="1" customWidth="1"/>
    <col min="7" max="7" width="5.85546875" style="1" customWidth="1"/>
    <col min="8" max="16384" width="9.140625" style="1"/>
  </cols>
  <sheetData>
    <row r="1" spans="1:6" ht="20.25" customHeight="1" x14ac:dyDescent="0.25"/>
    <row r="2" spans="1:6" ht="18.75" x14ac:dyDescent="0.25">
      <c r="B2" s="29" t="s">
        <v>293</v>
      </c>
    </row>
    <row r="3" spans="1:6" ht="16.5" customHeight="1" x14ac:dyDescent="0.25">
      <c r="A3" s="73">
        <v>2</v>
      </c>
      <c r="B3" s="417" t="s">
        <v>281</v>
      </c>
      <c r="C3" s="418"/>
      <c r="D3" s="433">
        <f>A3/100</f>
        <v>0.02</v>
      </c>
      <c r="F3" s="573" t="str">
        <f>"Potongan sebesar "&amp;TEXT(D3,"#%")&amp;" jika membayar paling lambat "&amp;D5&amp;" hari setelah transaksi, dan jatuh tempo atau masa pembayaran paling lama "&amp;D6&amp;" hari setelah tanggal transaksi. Sedangkan jika membayar melebihi batas jatuh tempo, dikenai denda harian sebesar "&amp;TEXT(D4,"0,00%")</f>
        <v>Potongan sebesar 2% jika membayar paling lambat 10 hari setelah transaksi, dan jatuh tempo atau masa pembayaran paling lama 30 hari setelah tanggal transaksi. Sedangkan jika membayar melebihi batas jatuh tempo, dikenai denda harian sebesar 0,50%</v>
      </c>
    </row>
    <row r="4" spans="1:6" ht="16.5" customHeight="1" x14ac:dyDescent="0.25">
      <c r="A4" s="73">
        <v>50</v>
      </c>
      <c r="B4" s="417" t="s">
        <v>292</v>
      </c>
      <c r="C4" s="418"/>
      <c r="D4" s="439">
        <f>A4/10000</f>
        <v>5.0000000000000001E-3</v>
      </c>
      <c r="F4" s="573"/>
    </row>
    <row r="5" spans="1:6" ht="16.5" customHeight="1" x14ac:dyDescent="0.25">
      <c r="A5" s="73"/>
      <c r="B5" s="417" t="s">
        <v>290</v>
      </c>
      <c r="C5" s="418"/>
      <c r="D5" s="253">
        <v>10</v>
      </c>
      <c r="F5" s="573"/>
    </row>
    <row r="6" spans="1:6" ht="16.5" customHeight="1" x14ac:dyDescent="0.25">
      <c r="A6" s="73"/>
      <c r="B6" s="419" t="s">
        <v>282</v>
      </c>
      <c r="C6" s="420"/>
      <c r="D6" s="434">
        <v>30</v>
      </c>
      <c r="F6" s="573"/>
    </row>
    <row r="7" spans="1:6" ht="16.5" customHeight="1" x14ac:dyDescent="0.25">
      <c r="A7" s="73">
        <v>185</v>
      </c>
      <c r="B7" s="427" t="s">
        <v>277</v>
      </c>
      <c r="C7" s="428"/>
      <c r="D7" s="435">
        <f>A7+43465</f>
        <v>43650</v>
      </c>
    </row>
    <row r="8" spans="1:6" ht="16.5" customHeight="1" x14ac:dyDescent="0.25">
      <c r="A8" s="73">
        <v>10</v>
      </c>
      <c r="B8" s="429" t="s">
        <v>288</v>
      </c>
      <c r="C8" s="430"/>
      <c r="D8" s="436">
        <f>A8*1000000</f>
        <v>10000000</v>
      </c>
    </row>
    <row r="9" spans="1:6" ht="16.5" customHeight="1" x14ac:dyDescent="0.25">
      <c r="A9" s="73">
        <v>215</v>
      </c>
      <c r="B9" s="431" t="s">
        <v>289</v>
      </c>
      <c r="C9" s="432"/>
      <c r="D9" s="425">
        <f>A9+43470</f>
        <v>43685</v>
      </c>
      <c r="F9" s="6" t="str">
        <f>IF(D9&lt;D7,"Tanggal pembayaran salah, ulangi lagi!","")</f>
        <v/>
      </c>
    </row>
    <row r="10" spans="1:6" x14ac:dyDescent="0.25">
      <c r="A10" s="73"/>
      <c r="B10" s="54" t="s">
        <v>280</v>
      </c>
      <c r="C10" s="33"/>
      <c r="D10" s="246"/>
    </row>
    <row r="11" spans="1:6" x14ac:dyDescent="0.25">
      <c r="B11" s="54" t="str">
        <f>IF(D9&gt;D10,"Denda","Potongan")</f>
        <v>Denda</v>
      </c>
      <c r="C11" s="33"/>
      <c r="D11" s="437"/>
      <c r="F11" s="438" t="str">
        <f>IF(D11="","","Tanggal pembayaran "&amp;IF(B11="Denda","melebihi batas jatuh tempo",IF(D11=0,"melebihi batas periode potongan","dalam batas periode potongan")))</f>
        <v/>
      </c>
    </row>
    <row r="12" spans="1:6" x14ac:dyDescent="0.25">
      <c r="B12" s="54" t="s">
        <v>291</v>
      </c>
      <c r="C12" s="33"/>
      <c r="D12" s="437"/>
      <c r="F12" s="1" t="str">
        <f>IF(D12="","","= "&amp;TEXT(D8,"#.000")&amp;" (transaksi)"&amp;IF(B11="Denda"," + "," - "))&amp;TEXT(D11,"#.##0")&amp;" ("&amp;LOWER(B11)&amp;")"</f>
        <v>0 (denda)</v>
      </c>
    </row>
    <row r="13" spans="1:6" ht="20.25" customHeight="1" x14ac:dyDescent="0.25"/>
  </sheetData>
  <mergeCells count="1">
    <mergeCell ref="F3:F6"/>
  </mergeCells>
  <conditionalFormatting sqref="F9">
    <cfRule type="notContainsBlanks" dxfId="2" priority="1">
      <formula>LEN(TRIM(F9))&gt;0</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23905" r:id="rId3" name="Scroll Bar 1">
              <controlPr defaultSize="0" autoPict="0">
                <anchor moveWithCells="1">
                  <from>
                    <xdr:col>2</xdr:col>
                    <xdr:colOff>342900</xdr:colOff>
                    <xdr:row>2</xdr:row>
                    <xdr:rowOff>28575</xdr:rowOff>
                  </from>
                  <to>
                    <xdr:col>2</xdr:col>
                    <xdr:colOff>828675</xdr:colOff>
                    <xdr:row>2</xdr:row>
                    <xdr:rowOff>190500</xdr:rowOff>
                  </to>
                </anchor>
              </controlPr>
            </control>
          </mc:Choice>
        </mc:AlternateContent>
        <mc:AlternateContent xmlns:mc="http://schemas.openxmlformats.org/markup-compatibility/2006">
          <mc:Choice Requires="x14">
            <control shapeId="123906" r:id="rId4" name="Scroll Bar 2">
              <controlPr defaultSize="0" autoPict="0">
                <anchor moveWithCells="1">
                  <from>
                    <xdr:col>2</xdr:col>
                    <xdr:colOff>342900</xdr:colOff>
                    <xdr:row>4</xdr:row>
                    <xdr:rowOff>19050</xdr:rowOff>
                  </from>
                  <to>
                    <xdr:col>2</xdr:col>
                    <xdr:colOff>828675</xdr:colOff>
                    <xdr:row>4</xdr:row>
                    <xdr:rowOff>180975</xdr:rowOff>
                  </to>
                </anchor>
              </controlPr>
            </control>
          </mc:Choice>
        </mc:AlternateContent>
        <mc:AlternateContent xmlns:mc="http://schemas.openxmlformats.org/markup-compatibility/2006">
          <mc:Choice Requires="x14">
            <control shapeId="123907" r:id="rId5" name="Scroll Bar 3">
              <controlPr defaultSize="0" autoPict="0">
                <anchor moveWithCells="1">
                  <from>
                    <xdr:col>2</xdr:col>
                    <xdr:colOff>342900</xdr:colOff>
                    <xdr:row>5</xdr:row>
                    <xdr:rowOff>9525</xdr:rowOff>
                  </from>
                  <to>
                    <xdr:col>2</xdr:col>
                    <xdr:colOff>828675</xdr:colOff>
                    <xdr:row>5</xdr:row>
                    <xdr:rowOff>171450</xdr:rowOff>
                  </to>
                </anchor>
              </controlPr>
            </control>
          </mc:Choice>
        </mc:AlternateContent>
        <mc:AlternateContent xmlns:mc="http://schemas.openxmlformats.org/markup-compatibility/2006">
          <mc:Choice Requires="x14">
            <control shapeId="123908" r:id="rId6" name="Scroll Bar 4">
              <controlPr defaultSize="0" autoPict="0">
                <anchor moveWithCells="1">
                  <from>
                    <xdr:col>2</xdr:col>
                    <xdr:colOff>342900</xdr:colOff>
                    <xdr:row>6</xdr:row>
                    <xdr:rowOff>28575</xdr:rowOff>
                  </from>
                  <to>
                    <xdr:col>2</xdr:col>
                    <xdr:colOff>828675</xdr:colOff>
                    <xdr:row>6</xdr:row>
                    <xdr:rowOff>190500</xdr:rowOff>
                  </to>
                </anchor>
              </controlPr>
            </control>
          </mc:Choice>
        </mc:AlternateContent>
        <mc:AlternateContent xmlns:mc="http://schemas.openxmlformats.org/markup-compatibility/2006">
          <mc:Choice Requires="x14">
            <control shapeId="123910" r:id="rId7" name="Scroll Bar 6">
              <controlPr defaultSize="0" autoPict="0">
                <anchor moveWithCells="1">
                  <from>
                    <xdr:col>2</xdr:col>
                    <xdr:colOff>342900</xdr:colOff>
                    <xdr:row>7</xdr:row>
                    <xdr:rowOff>19050</xdr:rowOff>
                  </from>
                  <to>
                    <xdr:col>2</xdr:col>
                    <xdr:colOff>828675</xdr:colOff>
                    <xdr:row>7</xdr:row>
                    <xdr:rowOff>180975</xdr:rowOff>
                  </to>
                </anchor>
              </controlPr>
            </control>
          </mc:Choice>
        </mc:AlternateContent>
        <mc:AlternateContent xmlns:mc="http://schemas.openxmlformats.org/markup-compatibility/2006">
          <mc:Choice Requires="x14">
            <control shapeId="123911" r:id="rId8" name="Scroll Bar 7">
              <controlPr defaultSize="0" autoPict="0">
                <anchor moveWithCells="1">
                  <from>
                    <xdr:col>2</xdr:col>
                    <xdr:colOff>342900</xdr:colOff>
                    <xdr:row>8</xdr:row>
                    <xdr:rowOff>19050</xdr:rowOff>
                  </from>
                  <to>
                    <xdr:col>2</xdr:col>
                    <xdr:colOff>828675</xdr:colOff>
                    <xdr:row>8</xdr:row>
                    <xdr:rowOff>180975</xdr:rowOff>
                  </to>
                </anchor>
              </controlPr>
            </control>
          </mc:Choice>
        </mc:AlternateContent>
        <mc:AlternateContent xmlns:mc="http://schemas.openxmlformats.org/markup-compatibility/2006">
          <mc:Choice Requires="x14">
            <control shapeId="123912" r:id="rId9" name="Scroll Bar 8">
              <controlPr defaultSize="0" autoPict="0">
                <anchor moveWithCells="1">
                  <from>
                    <xdr:col>2</xdr:col>
                    <xdr:colOff>342900</xdr:colOff>
                    <xdr:row>3</xdr:row>
                    <xdr:rowOff>28575</xdr:rowOff>
                  </from>
                  <to>
                    <xdr:col>2</xdr:col>
                    <xdr:colOff>828675</xdr:colOff>
                    <xdr:row>3</xdr:row>
                    <xdr:rowOff>190500</xdr:rowOff>
                  </to>
                </anchor>
              </controlPr>
            </control>
          </mc:Choice>
        </mc:AlternateContent>
      </controls>
    </mc:Choice>
  </mc:AlternateContent>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F17"/>
  <sheetViews>
    <sheetView showGridLines="0" workbookViewId="0">
      <selection activeCell="D5" sqref="D5"/>
    </sheetView>
  </sheetViews>
  <sheetFormatPr defaultRowHeight="15" x14ac:dyDescent="0.25"/>
  <cols>
    <col min="1" max="1" width="5.85546875" style="254" customWidth="1"/>
    <col min="2" max="2" width="6.28515625" style="254" customWidth="1"/>
    <col min="3" max="3" width="27.140625" style="254" customWidth="1"/>
    <col min="4" max="4" width="29.28515625" style="254" bestFit="1" customWidth="1"/>
    <col min="5" max="5" width="11.28515625" style="254" customWidth="1"/>
    <col min="6" max="6" width="5.85546875" style="254" customWidth="1"/>
    <col min="7" max="16384" width="9.140625" style="254"/>
  </cols>
  <sheetData>
    <row r="1" spans="2:6" ht="19.5" customHeight="1" x14ac:dyDescent="0.25"/>
    <row r="2" spans="2:6" ht="18.75" x14ac:dyDescent="0.25">
      <c r="B2" s="255" t="s">
        <v>135</v>
      </c>
      <c r="C2" s="255"/>
    </row>
    <row r="3" spans="2:6" ht="16.5" customHeight="1" x14ac:dyDescent="0.25">
      <c r="B3" s="256" t="s">
        <v>136</v>
      </c>
      <c r="C3" s="256"/>
      <c r="D3" s="257"/>
      <c r="E3" s="258" t="s">
        <v>420</v>
      </c>
    </row>
    <row r="4" spans="2:6" ht="16.5" customHeight="1" x14ac:dyDescent="0.25">
      <c r="B4" s="256" t="s">
        <v>137</v>
      </c>
      <c r="C4" s="256"/>
      <c r="D4" s="259">
        <v>42</v>
      </c>
    </row>
    <row r="5" spans="2:6" ht="16.5" customHeight="1" x14ac:dyDescent="0.25">
      <c r="B5" s="256" t="s">
        <v>138</v>
      </c>
      <c r="C5" s="256"/>
      <c r="D5" s="260"/>
      <c r="E5" s="261" t="s">
        <v>421</v>
      </c>
    </row>
    <row r="6" spans="2:6" x14ac:dyDescent="0.25">
      <c r="F6" s="262"/>
    </row>
    <row r="7" spans="2:6" x14ac:dyDescent="0.25">
      <c r="B7" s="261"/>
      <c r="F7" s="262"/>
    </row>
    <row r="10" spans="2:6" x14ac:dyDescent="0.25">
      <c r="F10" s="262"/>
    </row>
    <row r="17" ht="19.5" customHeight="1" x14ac:dyDescent="0.25"/>
  </sheetData>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06497" r:id="rId3" name="Scroll Bar 1">
              <controlPr defaultSize="0" autoPict="0">
                <anchor moveWithCells="1">
                  <from>
                    <xdr:col>2</xdr:col>
                    <xdr:colOff>1200150</xdr:colOff>
                    <xdr:row>3</xdr:row>
                    <xdr:rowOff>57150</xdr:rowOff>
                  </from>
                  <to>
                    <xdr:col>2</xdr:col>
                    <xdr:colOff>1685925</xdr:colOff>
                    <xdr:row>4</xdr:row>
                    <xdr:rowOff>9525</xdr:rowOff>
                  </to>
                </anchor>
              </controlPr>
            </control>
          </mc:Choice>
        </mc:AlternateContent>
      </controls>
    </mc:Choice>
  </mc:AlternateContent>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E9"/>
  <sheetViews>
    <sheetView showGridLines="0" workbookViewId="0">
      <selection activeCell="C5" sqref="C5"/>
    </sheetView>
  </sheetViews>
  <sheetFormatPr defaultRowHeight="15" x14ac:dyDescent="0.25"/>
  <cols>
    <col min="1" max="1" width="5.85546875" style="254" customWidth="1"/>
    <col min="2" max="2" width="31.7109375" style="254" customWidth="1"/>
    <col min="3" max="3" width="29.28515625" style="254" bestFit="1" customWidth="1"/>
    <col min="4" max="4" width="10.7109375" style="254" customWidth="1"/>
    <col min="5" max="5" width="5.85546875" style="254" customWidth="1"/>
    <col min="6" max="16384" width="9.140625" style="254"/>
  </cols>
  <sheetData>
    <row r="1" spans="2:5" ht="19.5" customHeight="1" x14ac:dyDescent="0.25"/>
    <row r="2" spans="2:5" ht="18.75" x14ac:dyDescent="0.25">
      <c r="B2" s="255" t="s">
        <v>139</v>
      </c>
    </row>
    <row r="3" spans="2:5" ht="16.5" customHeight="1" x14ac:dyDescent="0.25">
      <c r="B3" s="256" t="s">
        <v>136</v>
      </c>
      <c r="C3" s="257"/>
      <c r="D3" s="263" t="s">
        <v>420</v>
      </c>
    </row>
    <row r="4" spans="2:5" ht="16.5" customHeight="1" x14ac:dyDescent="0.25">
      <c r="B4" s="256" t="s">
        <v>140</v>
      </c>
      <c r="C4" s="259">
        <v>24</v>
      </c>
      <c r="D4" s="261"/>
    </row>
    <row r="5" spans="2:5" ht="16.5" customHeight="1" x14ac:dyDescent="0.25">
      <c r="B5" s="256" t="s">
        <v>141</v>
      </c>
      <c r="C5" s="260"/>
      <c r="D5" s="261" t="s">
        <v>422</v>
      </c>
    </row>
    <row r="6" spans="2:5" ht="19.5" customHeight="1" x14ac:dyDescent="0.25">
      <c r="E6" s="262"/>
    </row>
    <row r="9" spans="2:5" x14ac:dyDescent="0.25">
      <c r="E9" s="262"/>
    </row>
  </sheetData>
  <dataValidations count="1">
    <dataValidation type="list" allowBlank="1" showInputMessage="1" showErrorMessage="1" sqref="C4">
      <formula1>#REF!</formula1>
    </dataValidation>
  </dataValidation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07521" r:id="rId3" name="Scroll Bar 1">
              <controlPr defaultSize="0" autoPict="0">
                <anchor moveWithCells="1">
                  <from>
                    <xdr:col>1</xdr:col>
                    <xdr:colOff>1562100</xdr:colOff>
                    <xdr:row>3</xdr:row>
                    <xdr:rowOff>47625</xdr:rowOff>
                  </from>
                  <to>
                    <xdr:col>1</xdr:col>
                    <xdr:colOff>2047875</xdr:colOff>
                    <xdr:row>4</xdr:row>
                    <xdr:rowOff>0</xdr:rowOff>
                  </to>
                </anchor>
              </controlPr>
            </control>
          </mc:Choice>
        </mc:AlternateContent>
      </controls>
    </mc:Choice>
  </mc:AlternateContent>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3"/>
  <sheetViews>
    <sheetView showGridLines="0" workbookViewId="0">
      <selection activeCell="G6" sqref="G6"/>
    </sheetView>
  </sheetViews>
  <sheetFormatPr defaultRowHeight="15" x14ac:dyDescent="0.25"/>
  <cols>
    <col min="1" max="2" width="5.85546875" style="300" customWidth="1"/>
    <col min="3" max="3" width="37.140625" style="300" customWidth="1"/>
    <col min="4" max="4" width="17" style="300" customWidth="1"/>
    <col min="5" max="6" width="16.5703125" style="300" customWidth="1"/>
    <col min="7" max="7" width="5.85546875" style="300" customWidth="1"/>
    <col min="8" max="256" width="9.140625" style="300"/>
    <col min="257" max="257" width="1.5703125" style="300" customWidth="1"/>
    <col min="258" max="258" width="42.85546875" style="300" customWidth="1"/>
    <col min="259" max="259" width="12.140625" style="300" bestFit="1" customWidth="1"/>
    <col min="260" max="261" width="12.140625" style="300" customWidth="1"/>
    <col min="262" max="262" width="2" style="300" customWidth="1"/>
    <col min="263" max="512" width="9.140625" style="300"/>
    <col min="513" max="513" width="1.5703125" style="300" customWidth="1"/>
    <col min="514" max="514" width="42.85546875" style="300" customWidth="1"/>
    <col min="515" max="515" width="12.140625" style="300" bestFit="1" customWidth="1"/>
    <col min="516" max="517" width="12.140625" style="300" customWidth="1"/>
    <col min="518" max="518" width="2" style="300" customWidth="1"/>
    <col min="519" max="768" width="9.140625" style="300"/>
    <col min="769" max="769" width="1.5703125" style="300" customWidth="1"/>
    <col min="770" max="770" width="42.85546875" style="300" customWidth="1"/>
    <col min="771" max="771" width="12.140625" style="300" bestFit="1" customWidth="1"/>
    <col min="772" max="773" width="12.140625" style="300" customWidth="1"/>
    <col min="774" max="774" width="2" style="300" customWidth="1"/>
    <col min="775" max="1024" width="9.140625" style="300"/>
    <col min="1025" max="1025" width="1.5703125" style="300" customWidth="1"/>
    <col min="1026" max="1026" width="42.85546875" style="300" customWidth="1"/>
    <col min="1027" max="1027" width="12.140625" style="300" bestFit="1" customWidth="1"/>
    <col min="1028" max="1029" width="12.140625" style="300" customWidth="1"/>
    <col min="1030" max="1030" width="2" style="300" customWidth="1"/>
    <col min="1031" max="1280" width="9.140625" style="300"/>
    <col min="1281" max="1281" width="1.5703125" style="300" customWidth="1"/>
    <col min="1282" max="1282" width="42.85546875" style="300" customWidth="1"/>
    <col min="1283" max="1283" width="12.140625" style="300" bestFit="1" customWidth="1"/>
    <col min="1284" max="1285" width="12.140625" style="300" customWidth="1"/>
    <col min="1286" max="1286" width="2" style="300" customWidth="1"/>
    <col min="1287" max="1536" width="9.140625" style="300"/>
    <col min="1537" max="1537" width="1.5703125" style="300" customWidth="1"/>
    <col min="1538" max="1538" width="42.85546875" style="300" customWidth="1"/>
    <col min="1539" max="1539" width="12.140625" style="300" bestFit="1" customWidth="1"/>
    <col min="1540" max="1541" width="12.140625" style="300" customWidth="1"/>
    <col min="1542" max="1542" width="2" style="300" customWidth="1"/>
    <col min="1543" max="1792" width="9.140625" style="300"/>
    <col min="1793" max="1793" width="1.5703125" style="300" customWidth="1"/>
    <col min="1794" max="1794" width="42.85546875" style="300" customWidth="1"/>
    <col min="1795" max="1795" width="12.140625" style="300" bestFit="1" customWidth="1"/>
    <col min="1796" max="1797" width="12.140625" style="300" customWidth="1"/>
    <col min="1798" max="1798" width="2" style="300" customWidth="1"/>
    <col min="1799" max="2048" width="9.140625" style="300"/>
    <col min="2049" max="2049" width="1.5703125" style="300" customWidth="1"/>
    <col min="2050" max="2050" width="42.85546875" style="300" customWidth="1"/>
    <col min="2051" max="2051" width="12.140625" style="300" bestFit="1" customWidth="1"/>
    <col min="2052" max="2053" width="12.140625" style="300" customWidth="1"/>
    <col min="2054" max="2054" width="2" style="300" customWidth="1"/>
    <col min="2055" max="2304" width="9.140625" style="300"/>
    <col min="2305" max="2305" width="1.5703125" style="300" customWidth="1"/>
    <col min="2306" max="2306" width="42.85546875" style="300" customWidth="1"/>
    <col min="2307" max="2307" width="12.140625" style="300" bestFit="1" customWidth="1"/>
    <col min="2308" max="2309" width="12.140625" style="300" customWidth="1"/>
    <col min="2310" max="2310" width="2" style="300" customWidth="1"/>
    <col min="2311" max="2560" width="9.140625" style="300"/>
    <col min="2561" max="2561" width="1.5703125" style="300" customWidth="1"/>
    <col min="2562" max="2562" width="42.85546875" style="300" customWidth="1"/>
    <col min="2563" max="2563" width="12.140625" style="300" bestFit="1" customWidth="1"/>
    <col min="2564" max="2565" width="12.140625" style="300" customWidth="1"/>
    <col min="2566" max="2566" width="2" style="300" customWidth="1"/>
    <col min="2567" max="2816" width="9.140625" style="300"/>
    <col min="2817" max="2817" width="1.5703125" style="300" customWidth="1"/>
    <col min="2818" max="2818" width="42.85546875" style="300" customWidth="1"/>
    <col min="2819" max="2819" width="12.140625" style="300" bestFit="1" customWidth="1"/>
    <col min="2820" max="2821" width="12.140625" style="300" customWidth="1"/>
    <col min="2822" max="2822" width="2" style="300" customWidth="1"/>
    <col min="2823" max="3072" width="9.140625" style="300"/>
    <col min="3073" max="3073" width="1.5703125" style="300" customWidth="1"/>
    <col min="3074" max="3074" width="42.85546875" style="300" customWidth="1"/>
    <col min="3075" max="3075" width="12.140625" style="300" bestFit="1" customWidth="1"/>
    <col min="3076" max="3077" width="12.140625" style="300" customWidth="1"/>
    <col min="3078" max="3078" width="2" style="300" customWidth="1"/>
    <col min="3079" max="3328" width="9.140625" style="300"/>
    <col min="3329" max="3329" width="1.5703125" style="300" customWidth="1"/>
    <col min="3330" max="3330" width="42.85546875" style="300" customWidth="1"/>
    <col min="3331" max="3331" width="12.140625" style="300" bestFit="1" customWidth="1"/>
    <col min="3332" max="3333" width="12.140625" style="300" customWidth="1"/>
    <col min="3334" max="3334" width="2" style="300" customWidth="1"/>
    <col min="3335" max="3584" width="9.140625" style="300"/>
    <col min="3585" max="3585" width="1.5703125" style="300" customWidth="1"/>
    <col min="3586" max="3586" width="42.85546875" style="300" customWidth="1"/>
    <col min="3587" max="3587" width="12.140625" style="300" bestFit="1" customWidth="1"/>
    <col min="3588" max="3589" width="12.140625" style="300" customWidth="1"/>
    <col min="3590" max="3590" width="2" style="300" customWidth="1"/>
    <col min="3591" max="3840" width="9.140625" style="300"/>
    <col min="3841" max="3841" width="1.5703125" style="300" customWidth="1"/>
    <col min="3842" max="3842" width="42.85546875" style="300" customWidth="1"/>
    <col min="3843" max="3843" width="12.140625" style="300" bestFit="1" customWidth="1"/>
    <col min="3844" max="3845" width="12.140625" style="300" customWidth="1"/>
    <col min="3846" max="3846" width="2" style="300" customWidth="1"/>
    <col min="3847" max="4096" width="9.140625" style="300"/>
    <col min="4097" max="4097" width="1.5703125" style="300" customWidth="1"/>
    <col min="4098" max="4098" width="42.85546875" style="300" customWidth="1"/>
    <col min="4099" max="4099" width="12.140625" style="300" bestFit="1" customWidth="1"/>
    <col min="4100" max="4101" width="12.140625" style="300" customWidth="1"/>
    <col min="4102" max="4102" width="2" style="300" customWidth="1"/>
    <col min="4103" max="4352" width="9.140625" style="300"/>
    <col min="4353" max="4353" width="1.5703125" style="300" customWidth="1"/>
    <col min="4354" max="4354" width="42.85546875" style="300" customWidth="1"/>
    <col min="4355" max="4355" width="12.140625" style="300" bestFit="1" customWidth="1"/>
    <col min="4356" max="4357" width="12.140625" style="300" customWidth="1"/>
    <col min="4358" max="4358" width="2" style="300" customWidth="1"/>
    <col min="4359" max="4608" width="9.140625" style="300"/>
    <col min="4609" max="4609" width="1.5703125" style="300" customWidth="1"/>
    <col min="4610" max="4610" width="42.85546875" style="300" customWidth="1"/>
    <col min="4611" max="4611" width="12.140625" style="300" bestFit="1" customWidth="1"/>
    <col min="4612" max="4613" width="12.140625" style="300" customWidth="1"/>
    <col min="4614" max="4614" width="2" style="300" customWidth="1"/>
    <col min="4615" max="4864" width="9.140625" style="300"/>
    <col min="4865" max="4865" width="1.5703125" style="300" customWidth="1"/>
    <col min="4866" max="4866" width="42.85546875" style="300" customWidth="1"/>
    <col min="4867" max="4867" width="12.140625" style="300" bestFit="1" customWidth="1"/>
    <col min="4868" max="4869" width="12.140625" style="300" customWidth="1"/>
    <col min="4870" max="4870" width="2" style="300" customWidth="1"/>
    <col min="4871" max="5120" width="9.140625" style="300"/>
    <col min="5121" max="5121" width="1.5703125" style="300" customWidth="1"/>
    <col min="5122" max="5122" width="42.85546875" style="300" customWidth="1"/>
    <col min="5123" max="5123" width="12.140625" style="300" bestFit="1" customWidth="1"/>
    <col min="5124" max="5125" width="12.140625" style="300" customWidth="1"/>
    <col min="5126" max="5126" width="2" style="300" customWidth="1"/>
    <col min="5127" max="5376" width="9.140625" style="300"/>
    <col min="5377" max="5377" width="1.5703125" style="300" customWidth="1"/>
    <col min="5378" max="5378" width="42.85546875" style="300" customWidth="1"/>
    <col min="5379" max="5379" width="12.140625" style="300" bestFit="1" customWidth="1"/>
    <col min="5380" max="5381" width="12.140625" style="300" customWidth="1"/>
    <col min="5382" max="5382" width="2" style="300" customWidth="1"/>
    <col min="5383" max="5632" width="9.140625" style="300"/>
    <col min="5633" max="5633" width="1.5703125" style="300" customWidth="1"/>
    <col min="5634" max="5634" width="42.85546875" style="300" customWidth="1"/>
    <col min="5635" max="5635" width="12.140625" style="300" bestFit="1" customWidth="1"/>
    <col min="5636" max="5637" width="12.140625" style="300" customWidth="1"/>
    <col min="5638" max="5638" width="2" style="300" customWidth="1"/>
    <col min="5639" max="5888" width="9.140625" style="300"/>
    <col min="5889" max="5889" width="1.5703125" style="300" customWidth="1"/>
    <col min="5890" max="5890" width="42.85546875" style="300" customWidth="1"/>
    <col min="5891" max="5891" width="12.140625" style="300" bestFit="1" customWidth="1"/>
    <col min="5892" max="5893" width="12.140625" style="300" customWidth="1"/>
    <col min="5894" max="5894" width="2" style="300" customWidth="1"/>
    <col min="5895" max="6144" width="9.140625" style="300"/>
    <col min="6145" max="6145" width="1.5703125" style="300" customWidth="1"/>
    <col min="6146" max="6146" width="42.85546875" style="300" customWidth="1"/>
    <col min="6147" max="6147" width="12.140625" style="300" bestFit="1" customWidth="1"/>
    <col min="6148" max="6149" width="12.140625" style="300" customWidth="1"/>
    <col min="6150" max="6150" width="2" style="300" customWidth="1"/>
    <col min="6151" max="6400" width="9.140625" style="300"/>
    <col min="6401" max="6401" width="1.5703125" style="300" customWidth="1"/>
    <col min="6402" max="6402" width="42.85546875" style="300" customWidth="1"/>
    <col min="6403" max="6403" width="12.140625" style="300" bestFit="1" customWidth="1"/>
    <col min="6404" max="6405" width="12.140625" style="300" customWidth="1"/>
    <col min="6406" max="6406" width="2" style="300" customWidth="1"/>
    <col min="6407" max="6656" width="9.140625" style="300"/>
    <col min="6657" max="6657" width="1.5703125" style="300" customWidth="1"/>
    <col min="6658" max="6658" width="42.85546875" style="300" customWidth="1"/>
    <col min="6659" max="6659" width="12.140625" style="300" bestFit="1" customWidth="1"/>
    <col min="6660" max="6661" width="12.140625" style="300" customWidth="1"/>
    <col min="6662" max="6662" width="2" style="300" customWidth="1"/>
    <col min="6663" max="6912" width="9.140625" style="300"/>
    <col min="6913" max="6913" width="1.5703125" style="300" customWidth="1"/>
    <col min="6914" max="6914" width="42.85546875" style="300" customWidth="1"/>
    <col min="6915" max="6915" width="12.140625" style="300" bestFit="1" customWidth="1"/>
    <col min="6916" max="6917" width="12.140625" style="300" customWidth="1"/>
    <col min="6918" max="6918" width="2" style="300" customWidth="1"/>
    <col min="6919" max="7168" width="9.140625" style="300"/>
    <col min="7169" max="7169" width="1.5703125" style="300" customWidth="1"/>
    <col min="7170" max="7170" width="42.85546875" style="300" customWidth="1"/>
    <col min="7171" max="7171" width="12.140625" style="300" bestFit="1" customWidth="1"/>
    <col min="7172" max="7173" width="12.140625" style="300" customWidth="1"/>
    <col min="7174" max="7174" width="2" style="300" customWidth="1"/>
    <col min="7175" max="7424" width="9.140625" style="300"/>
    <col min="7425" max="7425" width="1.5703125" style="300" customWidth="1"/>
    <col min="7426" max="7426" width="42.85546875" style="300" customWidth="1"/>
    <col min="7427" max="7427" width="12.140625" style="300" bestFit="1" customWidth="1"/>
    <col min="7428" max="7429" width="12.140625" style="300" customWidth="1"/>
    <col min="7430" max="7430" width="2" style="300" customWidth="1"/>
    <col min="7431" max="7680" width="9.140625" style="300"/>
    <col min="7681" max="7681" width="1.5703125" style="300" customWidth="1"/>
    <col min="7682" max="7682" width="42.85546875" style="300" customWidth="1"/>
    <col min="7683" max="7683" width="12.140625" style="300" bestFit="1" customWidth="1"/>
    <col min="7684" max="7685" width="12.140625" style="300" customWidth="1"/>
    <col min="7686" max="7686" width="2" style="300" customWidth="1"/>
    <col min="7687" max="7936" width="9.140625" style="300"/>
    <col min="7937" max="7937" width="1.5703125" style="300" customWidth="1"/>
    <col min="7938" max="7938" width="42.85546875" style="300" customWidth="1"/>
    <col min="7939" max="7939" width="12.140625" style="300" bestFit="1" customWidth="1"/>
    <col min="7940" max="7941" width="12.140625" style="300" customWidth="1"/>
    <col min="7942" max="7942" width="2" style="300" customWidth="1"/>
    <col min="7943" max="8192" width="9.140625" style="300"/>
    <col min="8193" max="8193" width="1.5703125" style="300" customWidth="1"/>
    <col min="8194" max="8194" width="42.85546875" style="300" customWidth="1"/>
    <col min="8195" max="8195" width="12.140625" style="300" bestFit="1" customWidth="1"/>
    <col min="8196" max="8197" width="12.140625" style="300" customWidth="1"/>
    <col min="8198" max="8198" width="2" style="300" customWidth="1"/>
    <col min="8199" max="8448" width="9.140625" style="300"/>
    <col min="8449" max="8449" width="1.5703125" style="300" customWidth="1"/>
    <col min="8450" max="8450" width="42.85546875" style="300" customWidth="1"/>
    <col min="8451" max="8451" width="12.140625" style="300" bestFit="1" customWidth="1"/>
    <col min="8452" max="8453" width="12.140625" style="300" customWidth="1"/>
    <col min="8454" max="8454" width="2" style="300" customWidth="1"/>
    <col min="8455" max="8704" width="9.140625" style="300"/>
    <col min="8705" max="8705" width="1.5703125" style="300" customWidth="1"/>
    <col min="8706" max="8706" width="42.85546875" style="300" customWidth="1"/>
    <col min="8707" max="8707" width="12.140625" style="300" bestFit="1" customWidth="1"/>
    <col min="8708" max="8709" width="12.140625" style="300" customWidth="1"/>
    <col min="8710" max="8710" width="2" style="300" customWidth="1"/>
    <col min="8711" max="8960" width="9.140625" style="300"/>
    <col min="8961" max="8961" width="1.5703125" style="300" customWidth="1"/>
    <col min="8962" max="8962" width="42.85546875" style="300" customWidth="1"/>
    <col min="8963" max="8963" width="12.140625" style="300" bestFit="1" customWidth="1"/>
    <col min="8964" max="8965" width="12.140625" style="300" customWidth="1"/>
    <col min="8966" max="8966" width="2" style="300" customWidth="1"/>
    <col min="8967" max="9216" width="9.140625" style="300"/>
    <col min="9217" max="9217" width="1.5703125" style="300" customWidth="1"/>
    <col min="9218" max="9218" width="42.85546875" style="300" customWidth="1"/>
    <col min="9219" max="9219" width="12.140625" style="300" bestFit="1" customWidth="1"/>
    <col min="9220" max="9221" width="12.140625" style="300" customWidth="1"/>
    <col min="9222" max="9222" width="2" style="300" customWidth="1"/>
    <col min="9223" max="9472" width="9.140625" style="300"/>
    <col min="9473" max="9473" width="1.5703125" style="300" customWidth="1"/>
    <col min="9474" max="9474" width="42.85546875" style="300" customWidth="1"/>
    <col min="9475" max="9475" width="12.140625" style="300" bestFit="1" customWidth="1"/>
    <col min="9476" max="9477" width="12.140625" style="300" customWidth="1"/>
    <col min="9478" max="9478" width="2" style="300" customWidth="1"/>
    <col min="9479" max="9728" width="9.140625" style="300"/>
    <col min="9729" max="9729" width="1.5703125" style="300" customWidth="1"/>
    <col min="9730" max="9730" width="42.85546875" style="300" customWidth="1"/>
    <col min="9731" max="9731" width="12.140625" style="300" bestFit="1" customWidth="1"/>
    <col min="9732" max="9733" width="12.140625" style="300" customWidth="1"/>
    <col min="9734" max="9734" width="2" style="300" customWidth="1"/>
    <col min="9735" max="9984" width="9.140625" style="300"/>
    <col min="9985" max="9985" width="1.5703125" style="300" customWidth="1"/>
    <col min="9986" max="9986" width="42.85546875" style="300" customWidth="1"/>
    <col min="9987" max="9987" width="12.140625" style="300" bestFit="1" customWidth="1"/>
    <col min="9988" max="9989" width="12.140625" style="300" customWidth="1"/>
    <col min="9990" max="9990" width="2" style="300" customWidth="1"/>
    <col min="9991" max="10240" width="9.140625" style="300"/>
    <col min="10241" max="10241" width="1.5703125" style="300" customWidth="1"/>
    <col min="10242" max="10242" width="42.85546875" style="300" customWidth="1"/>
    <col min="10243" max="10243" width="12.140625" style="300" bestFit="1" customWidth="1"/>
    <col min="10244" max="10245" width="12.140625" style="300" customWidth="1"/>
    <col min="10246" max="10246" width="2" style="300" customWidth="1"/>
    <col min="10247" max="10496" width="9.140625" style="300"/>
    <col min="10497" max="10497" width="1.5703125" style="300" customWidth="1"/>
    <col min="10498" max="10498" width="42.85546875" style="300" customWidth="1"/>
    <col min="10499" max="10499" width="12.140625" style="300" bestFit="1" customWidth="1"/>
    <col min="10500" max="10501" width="12.140625" style="300" customWidth="1"/>
    <col min="10502" max="10502" width="2" style="300" customWidth="1"/>
    <col min="10503" max="10752" width="9.140625" style="300"/>
    <col min="10753" max="10753" width="1.5703125" style="300" customWidth="1"/>
    <col min="10754" max="10754" width="42.85546875" style="300" customWidth="1"/>
    <col min="10755" max="10755" width="12.140625" style="300" bestFit="1" customWidth="1"/>
    <col min="10756" max="10757" width="12.140625" style="300" customWidth="1"/>
    <col min="10758" max="10758" width="2" style="300" customWidth="1"/>
    <col min="10759" max="11008" width="9.140625" style="300"/>
    <col min="11009" max="11009" width="1.5703125" style="300" customWidth="1"/>
    <col min="11010" max="11010" width="42.85546875" style="300" customWidth="1"/>
    <col min="11011" max="11011" width="12.140625" style="300" bestFit="1" customWidth="1"/>
    <col min="11012" max="11013" width="12.140625" style="300" customWidth="1"/>
    <col min="11014" max="11014" width="2" style="300" customWidth="1"/>
    <col min="11015" max="11264" width="9.140625" style="300"/>
    <col min="11265" max="11265" width="1.5703125" style="300" customWidth="1"/>
    <col min="11266" max="11266" width="42.85546875" style="300" customWidth="1"/>
    <col min="11267" max="11267" width="12.140625" style="300" bestFit="1" customWidth="1"/>
    <col min="11268" max="11269" width="12.140625" style="300" customWidth="1"/>
    <col min="11270" max="11270" width="2" style="300" customWidth="1"/>
    <col min="11271" max="11520" width="9.140625" style="300"/>
    <col min="11521" max="11521" width="1.5703125" style="300" customWidth="1"/>
    <col min="11522" max="11522" width="42.85546875" style="300" customWidth="1"/>
    <col min="11523" max="11523" width="12.140625" style="300" bestFit="1" customWidth="1"/>
    <col min="11524" max="11525" width="12.140625" style="300" customWidth="1"/>
    <col min="11526" max="11526" width="2" style="300" customWidth="1"/>
    <col min="11527" max="11776" width="9.140625" style="300"/>
    <col min="11777" max="11777" width="1.5703125" style="300" customWidth="1"/>
    <col min="11778" max="11778" width="42.85546875" style="300" customWidth="1"/>
    <col min="11779" max="11779" width="12.140625" style="300" bestFit="1" customWidth="1"/>
    <col min="11780" max="11781" width="12.140625" style="300" customWidth="1"/>
    <col min="11782" max="11782" width="2" style="300" customWidth="1"/>
    <col min="11783" max="12032" width="9.140625" style="300"/>
    <col min="12033" max="12033" width="1.5703125" style="300" customWidth="1"/>
    <col min="12034" max="12034" width="42.85546875" style="300" customWidth="1"/>
    <col min="12035" max="12035" width="12.140625" style="300" bestFit="1" customWidth="1"/>
    <col min="12036" max="12037" width="12.140625" style="300" customWidth="1"/>
    <col min="12038" max="12038" width="2" style="300" customWidth="1"/>
    <col min="12039" max="12288" width="9.140625" style="300"/>
    <col min="12289" max="12289" width="1.5703125" style="300" customWidth="1"/>
    <col min="12290" max="12290" width="42.85546875" style="300" customWidth="1"/>
    <col min="12291" max="12291" width="12.140625" style="300" bestFit="1" customWidth="1"/>
    <col min="12292" max="12293" width="12.140625" style="300" customWidth="1"/>
    <col min="12294" max="12294" width="2" style="300" customWidth="1"/>
    <col min="12295" max="12544" width="9.140625" style="300"/>
    <col min="12545" max="12545" width="1.5703125" style="300" customWidth="1"/>
    <col min="12546" max="12546" width="42.85546875" style="300" customWidth="1"/>
    <col min="12547" max="12547" width="12.140625" style="300" bestFit="1" customWidth="1"/>
    <col min="12548" max="12549" width="12.140625" style="300" customWidth="1"/>
    <col min="12550" max="12550" width="2" style="300" customWidth="1"/>
    <col min="12551" max="12800" width="9.140625" style="300"/>
    <col min="12801" max="12801" width="1.5703125" style="300" customWidth="1"/>
    <col min="12802" max="12802" width="42.85546875" style="300" customWidth="1"/>
    <col min="12803" max="12803" width="12.140625" style="300" bestFit="1" customWidth="1"/>
    <col min="12804" max="12805" width="12.140625" style="300" customWidth="1"/>
    <col min="12806" max="12806" width="2" style="300" customWidth="1"/>
    <col min="12807" max="13056" width="9.140625" style="300"/>
    <col min="13057" max="13057" width="1.5703125" style="300" customWidth="1"/>
    <col min="13058" max="13058" width="42.85546875" style="300" customWidth="1"/>
    <col min="13059" max="13059" width="12.140625" style="300" bestFit="1" customWidth="1"/>
    <col min="13060" max="13061" width="12.140625" style="300" customWidth="1"/>
    <col min="13062" max="13062" width="2" style="300" customWidth="1"/>
    <col min="13063" max="13312" width="9.140625" style="300"/>
    <col min="13313" max="13313" width="1.5703125" style="300" customWidth="1"/>
    <col min="13314" max="13314" width="42.85546875" style="300" customWidth="1"/>
    <col min="13315" max="13315" width="12.140625" style="300" bestFit="1" customWidth="1"/>
    <col min="13316" max="13317" width="12.140625" style="300" customWidth="1"/>
    <col min="13318" max="13318" width="2" style="300" customWidth="1"/>
    <col min="13319" max="13568" width="9.140625" style="300"/>
    <col min="13569" max="13569" width="1.5703125" style="300" customWidth="1"/>
    <col min="13570" max="13570" width="42.85546875" style="300" customWidth="1"/>
    <col min="13571" max="13571" width="12.140625" style="300" bestFit="1" customWidth="1"/>
    <col min="13572" max="13573" width="12.140625" style="300" customWidth="1"/>
    <col min="13574" max="13574" width="2" style="300" customWidth="1"/>
    <col min="13575" max="13824" width="9.140625" style="300"/>
    <col min="13825" max="13825" width="1.5703125" style="300" customWidth="1"/>
    <col min="13826" max="13826" width="42.85546875" style="300" customWidth="1"/>
    <col min="13827" max="13827" width="12.140625" style="300" bestFit="1" customWidth="1"/>
    <col min="13828" max="13829" width="12.140625" style="300" customWidth="1"/>
    <col min="13830" max="13830" width="2" style="300" customWidth="1"/>
    <col min="13831" max="14080" width="9.140625" style="300"/>
    <col min="14081" max="14081" width="1.5703125" style="300" customWidth="1"/>
    <col min="14082" max="14082" width="42.85546875" style="300" customWidth="1"/>
    <col min="14083" max="14083" width="12.140625" style="300" bestFit="1" customWidth="1"/>
    <col min="14084" max="14085" width="12.140625" style="300" customWidth="1"/>
    <col min="14086" max="14086" width="2" style="300" customWidth="1"/>
    <col min="14087" max="14336" width="9.140625" style="300"/>
    <col min="14337" max="14337" width="1.5703125" style="300" customWidth="1"/>
    <col min="14338" max="14338" width="42.85546875" style="300" customWidth="1"/>
    <col min="14339" max="14339" width="12.140625" style="300" bestFit="1" customWidth="1"/>
    <col min="14340" max="14341" width="12.140625" style="300" customWidth="1"/>
    <col min="14342" max="14342" width="2" style="300" customWidth="1"/>
    <col min="14343" max="14592" width="9.140625" style="300"/>
    <col min="14593" max="14593" width="1.5703125" style="300" customWidth="1"/>
    <col min="14594" max="14594" width="42.85546875" style="300" customWidth="1"/>
    <col min="14595" max="14595" width="12.140625" style="300" bestFit="1" customWidth="1"/>
    <col min="14596" max="14597" width="12.140625" style="300" customWidth="1"/>
    <col min="14598" max="14598" width="2" style="300" customWidth="1"/>
    <col min="14599" max="14848" width="9.140625" style="300"/>
    <col min="14849" max="14849" width="1.5703125" style="300" customWidth="1"/>
    <col min="14850" max="14850" width="42.85546875" style="300" customWidth="1"/>
    <col min="14851" max="14851" width="12.140625" style="300" bestFit="1" customWidth="1"/>
    <col min="14852" max="14853" width="12.140625" style="300" customWidth="1"/>
    <col min="14854" max="14854" width="2" style="300" customWidth="1"/>
    <col min="14855" max="15104" width="9.140625" style="300"/>
    <col min="15105" max="15105" width="1.5703125" style="300" customWidth="1"/>
    <col min="15106" max="15106" width="42.85546875" style="300" customWidth="1"/>
    <col min="15107" max="15107" width="12.140625" style="300" bestFit="1" customWidth="1"/>
    <col min="15108" max="15109" width="12.140625" style="300" customWidth="1"/>
    <col min="15110" max="15110" width="2" style="300" customWidth="1"/>
    <col min="15111" max="15360" width="9.140625" style="300"/>
    <col min="15361" max="15361" width="1.5703125" style="300" customWidth="1"/>
    <col min="15362" max="15362" width="42.85546875" style="300" customWidth="1"/>
    <col min="15363" max="15363" width="12.140625" style="300" bestFit="1" customWidth="1"/>
    <col min="15364" max="15365" width="12.140625" style="300" customWidth="1"/>
    <col min="15366" max="15366" width="2" style="300" customWidth="1"/>
    <col min="15367" max="15616" width="9.140625" style="300"/>
    <col min="15617" max="15617" width="1.5703125" style="300" customWidth="1"/>
    <col min="15618" max="15618" width="42.85546875" style="300" customWidth="1"/>
    <col min="15619" max="15619" width="12.140625" style="300" bestFit="1" customWidth="1"/>
    <col min="15620" max="15621" width="12.140625" style="300" customWidth="1"/>
    <col min="15622" max="15622" width="2" style="300" customWidth="1"/>
    <col min="15623" max="15872" width="9.140625" style="300"/>
    <col min="15873" max="15873" width="1.5703125" style="300" customWidth="1"/>
    <col min="15874" max="15874" width="42.85546875" style="300" customWidth="1"/>
    <col min="15875" max="15875" width="12.140625" style="300" bestFit="1" customWidth="1"/>
    <col min="15876" max="15877" width="12.140625" style="300" customWidth="1"/>
    <col min="15878" max="15878" width="2" style="300" customWidth="1"/>
    <col min="15879" max="16128" width="9.140625" style="300"/>
    <col min="16129" max="16129" width="1.5703125" style="300" customWidth="1"/>
    <col min="16130" max="16130" width="42.85546875" style="300" customWidth="1"/>
    <col min="16131" max="16131" width="12.140625" style="300" bestFit="1" customWidth="1"/>
    <col min="16132" max="16133" width="12.140625" style="300" customWidth="1"/>
    <col min="16134" max="16134" width="2" style="300" customWidth="1"/>
    <col min="16135" max="16384" width="9.140625" style="300"/>
  </cols>
  <sheetData>
    <row r="1" spans="1:6" ht="19.5" customHeight="1" x14ac:dyDescent="0.25">
      <c r="A1" s="299"/>
      <c r="B1" s="299"/>
      <c r="C1" s="299"/>
    </row>
    <row r="2" spans="1:6" ht="18.75" x14ac:dyDescent="0.25">
      <c r="B2" s="301" t="s">
        <v>168</v>
      </c>
      <c r="C2" s="301"/>
    </row>
    <row r="3" spans="1:6" x14ac:dyDescent="0.25">
      <c r="B3" s="302" t="s">
        <v>169</v>
      </c>
      <c r="C3" s="303"/>
      <c r="D3" s="304">
        <v>40391</v>
      </c>
      <c r="E3" s="305"/>
      <c r="F3" s="305"/>
    </row>
    <row r="4" spans="1:6" ht="16.5" customHeight="1" x14ac:dyDescent="0.25">
      <c r="B4" s="306" t="s">
        <v>170</v>
      </c>
      <c r="C4" s="306"/>
    </row>
    <row r="5" spans="1:6" ht="16.5" customHeight="1" x14ac:dyDescent="0.25">
      <c r="B5" s="585" t="s">
        <v>171</v>
      </c>
      <c r="C5" s="586"/>
      <c r="D5" s="307" t="s">
        <v>170</v>
      </c>
      <c r="E5" s="308" t="s">
        <v>172</v>
      </c>
      <c r="F5" s="309" t="s">
        <v>14</v>
      </c>
    </row>
    <row r="6" spans="1:6" ht="16.5" customHeight="1" x14ac:dyDescent="0.25">
      <c r="B6" s="310" t="s">
        <v>294</v>
      </c>
      <c r="C6" s="310"/>
      <c r="D6" s="311">
        <v>1</v>
      </c>
      <c r="E6" s="312">
        <f>D3</f>
        <v>40391</v>
      </c>
      <c r="F6" s="313"/>
    </row>
    <row r="7" spans="1:6" ht="16.5" customHeight="1" x14ac:dyDescent="0.25">
      <c r="B7" s="310" t="s">
        <v>173</v>
      </c>
      <c r="C7" s="310"/>
      <c r="D7" s="311">
        <v>6</v>
      </c>
      <c r="E7" s="312">
        <f>F6</f>
        <v>0</v>
      </c>
      <c r="F7" s="314"/>
    </row>
    <row r="8" spans="1:6" ht="16.5" customHeight="1" x14ac:dyDescent="0.25">
      <c r="B8" s="310" t="s">
        <v>174</v>
      </c>
      <c r="C8" s="310"/>
      <c r="D8" s="311">
        <v>3</v>
      </c>
      <c r="E8" s="315">
        <f>F7</f>
        <v>0</v>
      </c>
      <c r="F8" s="314"/>
    </row>
    <row r="9" spans="1:6" ht="16.5" customHeight="1" x14ac:dyDescent="0.25">
      <c r="B9" s="310" t="s">
        <v>214</v>
      </c>
      <c r="C9" s="310"/>
      <c r="D9" s="311">
        <v>3</v>
      </c>
      <c r="E9" s="315">
        <f>F8</f>
        <v>0</v>
      </c>
      <c r="F9" s="314"/>
    </row>
    <row r="10" spans="1:6" ht="17.25" customHeight="1" x14ac:dyDescent="0.25">
      <c r="B10" s="310" t="s">
        <v>175</v>
      </c>
      <c r="C10" s="310"/>
      <c r="D10" s="316">
        <v>8</v>
      </c>
      <c r="E10" s="315">
        <f>F9</f>
        <v>0</v>
      </c>
      <c r="F10" s="317"/>
    </row>
    <row r="11" spans="1:6" ht="16.5" customHeight="1" x14ac:dyDescent="0.25">
      <c r="B11" s="587" t="s">
        <v>176</v>
      </c>
      <c r="C11" s="587"/>
      <c r="D11" s="318">
        <f>F10</f>
        <v>0</v>
      </c>
      <c r="E11" s="319"/>
      <c r="F11" s="319"/>
    </row>
    <row r="12" spans="1:6" ht="6.75" customHeight="1" x14ac:dyDescent="0.25"/>
    <row r="13" spans="1:6" x14ac:dyDescent="0.25">
      <c r="B13" s="440"/>
      <c r="C13" s="321"/>
    </row>
    <row r="14" spans="1:6" x14ac:dyDescent="0.25">
      <c r="B14" s="441"/>
      <c r="C14" s="441"/>
      <c r="D14" s="320"/>
    </row>
    <row r="15" spans="1:6" x14ac:dyDescent="0.25">
      <c r="B15" s="442"/>
      <c r="C15" s="443"/>
      <c r="D15" s="321"/>
    </row>
    <row r="16" spans="1:6" x14ac:dyDescent="0.25">
      <c r="B16" s="442"/>
      <c r="C16" s="444"/>
      <c r="D16" s="321"/>
    </row>
    <row r="17" spans="2:4" x14ac:dyDescent="0.25">
      <c r="B17" s="442"/>
      <c r="C17" s="444"/>
      <c r="D17" s="321"/>
    </row>
    <row r="18" spans="2:4" x14ac:dyDescent="0.25">
      <c r="B18" s="442"/>
      <c r="C18" s="445"/>
      <c r="D18" s="321"/>
    </row>
    <row r="19" spans="2:4" ht="19.5" customHeight="1" x14ac:dyDescent="0.25"/>
    <row r="23" spans="2:4" ht="19.5" customHeight="1" x14ac:dyDescent="0.25"/>
  </sheetData>
  <mergeCells count="2">
    <mergeCell ref="B5:C5"/>
    <mergeCell ref="B11:C11"/>
  </mergeCells>
  <pageMargins left="0.75" right="0.75" top="1" bottom="1" header="0.5" footer="0.5"/>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129025" r:id="rId3" name="Scroll Bar 1">
              <controlPr defaultSize="0" autoPict="0">
                <anchor moveWithCells="1">
                  <from>
                    <xdr:col>2</xdr:col>
                    <xdr:colOff>1866900</xdr:colOff>
                    <xdr:row>5</xdr:row>
                    <xdr:rowOff>38100</xdr:rowOff>
                  </from>
                  <to>
                    <xdr:col>2</xdr:col>
                    <xdr:colOff>2352675</xdr:colOff>
                    <xdr:row>5</xdr:row>
                    <xdr:rowOff>200025</xdr:rowOff>
                  </to>
                </anchor>
              </controlPr>
            </control>
          </mc:Choice>
        </mc:AlternateContent>
        <mc:AlternateContent xmlns:mc="http://schemas.openxmlformats.org/markup-compatibility/2006">
          <mc:Choice Requires="x14">
            <control shapeId="129026" r:id="rId4" name="Scroll Bar 2">
              <controlPr defaultSize="0" autoPict="0">
                <anchor moveWithCells="1">
                  <from>
                    <xdr:col>2</xdr:col>
                    <xdr:colOff>1866900</xdr:colOff>
                    <xdr:row>6</xdr:row>
                    <xdr:rowOff>28575</xdr:rowOff>
                  </from>
                  <to>
                    <xdr:col>2</xdr:col>
                    <xdr:colOff>2352675</xdr:colOff>
                    <xdr:row>6</xdr:row>
                    <xdr:rowOff>190500</xdr:rowOff>
                  </to>
                </anchor>
              </controlPr>
            </control>
          </mc:Choice>
        </mc:AlternateContent>
        <mc:AlternateContent xmlns:mc="http://schemas.openxmlformats.org/markup-compatibility/2006">
          <mc:Choice Requires="x14">
            <control shapeId="129027" r:id="rId5" name="Scroll Bar 3">
              <controlPr defaultSize="0" autoPict="0">
                <anchor moveWithCells="1">
                  <from>
                    <xdr:col>2</xdr:col>
                    <xdr:colOff>1866900</xdr:colOff>
                    <xdr:row>7</xdr:row>
                    <xdr:rowOff>28575</xdr:rowOff>
                  </from>
                  <to>
                    <xdr:col>2</xdr:col>
                    <xdr:colOff>2352675</xdr:colOff>
                    <xdr:row>7</xdr:row>
                    <xdr:rowOff>190500</xdr:rowOff>
                  </to>
                </anchor>
              </controlPr>
            </control>
          </mc:Choice>
        </mc:AlternateContent>
        <mc:AlternateContent xmlns:mc="http://schemas.openxmlformats.org/markup-compatibility/2006">
          <mc:Choice Requires="x14">
            <control shapeId="129028" r:id="rId6" name="Scroll Bar 4">
              <controlPr defaultSize="0" autoPict="0">
                <anchor moveWithCells="1">
                  <from>
                    <xdr:col>2</xdr:col>
                    <xdr:colOff>1866900</xdr:colOff>
                    <xdr:row>8</xdr:row>
                    <xdr:rowOff>28575</xdr:rowOff>
                  </from>
                  <to>
                    <xdr:col>2</xdr:col>
                    <xdr:colOff>2352675</xdr:colOff>
                    <xdr:row>8</xdr:row>
                    <xdr:rowOff>190500</xdr:rowOff>
                  </to>
                </anchor>
              </controlPr>
            </control>
          </mc:Choice>
        </mc:AlternateContent>
        <mc:AlternateContent xmlns:mc="http://schemas.openxmlformats.org/markup-compatibility/2006">
          <mc:Choice Requires="x14">
            <control shapeId="129029" r:id="rId7" name="Scroll Bar 5">
              <controlPr defaultSize="0" autoPict="0">
                <anchor moveWithCells="1">
                  <from>
                    <xdr:col>2</xdr:col>
                    <xdr:colOff>1866900</xdr:colOff>
                    <xdr:row>9</xdr:row>
                    <xdr:rowOff>28575</xdr:rowOff>
                  </from>
                  <to>
                    <xdr:col>2</xdr:col>
                    <xdr:colOff>2352675</xdr:colOff>
                    <xdr:row>9</xdr:row>
                    <xdr:rowOff>190500</xdr:rowOff>
                  </to>
                </anchor>
              </controlPr>
            </control>
          </mc:Choice>
        </mc:AlternateContent>
      </controls>
    </mc:Choice>
  </mc:AlternateContent>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D10"/>
  <sheetViews>
    <sheetView showGridLines="0" topLeftCell="A2" workbookViewId="0">
      <selection activeCell="C7" sqref="C7"/>
    </sheetView>
  </sheetViews>
  <sheetFormatPr defaultRowHeight="15" x14ac:dyDescent="0.25"/>
  <cols>
    <col min="1" max="1" width="5.85546875" style="322" customWidth="1"/>
    <col min="2" max="2" width="23.140625" style="322" customWidth="1"/>
    <col min="3" max="3" width="23.28515625" style="322" customWidth="1"/>
    <col min="4" max="4" width="34" style="322" customWidth="1"/>
    <col min="5" max="5" width="5.85546875" style="322" customWidth="1"/>
    <col min="6" max="255" width="9.140625" style="322"/>
    <col min="256" max="256" width="12" style="322" customWidth="1"/>
    <col min="257" max="257" width="30.28515625" style="322" customWidth="1"/>
    <col min="258" max="258" width="18.28515625" style="322" customWidth="1"/>
    <col min="259" max="259" width="12.140625" style="322" customWidth="1"/>
    <col min="260" max="511" width="9.140625" style="322"/>
    <col min="512" max="512" width="12" style="322" customWidth="1"/>
    <col min="513" max="513" width="30.28515625" style="322" customWidth="1"/>
    <col min="514" max="514" width="18.28515625" style="322" customWidth="1"/>
    <col min="515" max="515" width="12.140625" style="322" customWidth="1"/>
    <col min="516" max="767" width="9.140625" style="322"/>
    <col min="768" max="768" width="12" style="322" customWidth="1"/>
    <col min="769" max="769" width="30.28515625" style="322" customWidth="1"/>
    <col min="770" max="770" width="18.28515625" style="322" customWidth="1"/>
    <col min="771" max="771" width="12.140625" style="322" customWidth="1"/>
    <col min="772" max="1023" width="9.140625" style="322"/>
    <col min="1024" max="1024" width="12" style="322" customWidth="1"/>
    <col min="1025" max="1025" width="30.28515625" style="322" customWidth="1"/>
    <col min="1026" max="1026" width="18.28515625" style="322" customWidth="1"/>
    <col min="1027" max="1027" width="12.140625" style="322" customWidth="1"/>
    <col min="1028" max="1279" width="9.140625" style="322"/>
    <col min="1280" max="1280" width="12" style="322" customWidth="1"/>
    <col min="1281" max="1281" width="30.28515625" style="322" customWidth="1"/>
    <col min="1282" max="1282" width="18.28515625" style="322" customWidth="1"/>
    <col min="1283" max="1283" width="12.140625" style="322" customWidth="1"/>
    <col min="1284" max="1535" width="9.140625" style="322"/>
    <col min="1536" max="1536" width="12" style="322" customWidth="1"/>
    <col min="1537" max="1537" width="30.28515625" style="322" customWidth="1"/>
    <col min="1538" max="1538" width="18.28515625" style="322" customWidth="1"/>
    <col min="1539" max="1539" width="12.140625" style="322" customWidth="1"/>
    <col min="1540" max="1791" width="9.140625" style="322"/>
    <col min="1792" max="1792" width="12" style="322" customWidth="1"/>
    <col min="1793" max="1793" width="30.28515625" style="322" customWidth="1"/>
    <col min="1794" max="1794" width="18.28515625" style="322" customWidth="1"/>
    <col min="1795" max="1795" width="12.140625" style="322" customWidth="1"/>
    <col min="1796" max="2047" width="9.140625" style="322"/>
    <col min="2048" max="2048" width="12" style="322" customWidth="1"/>
    <col min="2049" max="2049" width="30.28515625" style="322" customWidth="1"/>
    <col min="2050" max="2050" width="18.28515625" style="322" customWidth="1"/>
    <col min="2051" max="2051" width="12.140625" style="322" customWidth="1"/>
    <col min="2052" max="2303" width="9.140625" style="322"/>
    <col min="2304" max="2304" width="12" style="322" customWidth="1"/>
    <col min="2305" max="2305" width="30.28515625" style="322" customWidth="1"/>
    <col min="2306" max="2306" width="18.28515625" style="322" customWidth="1"/>
    <col min="2307" max="2307" width="12.140625" style="322" customWidth="1"/>
    <col min="2308" max="2559" width="9.140625" style="322"/>
    <col min="2560" max="2560" width="12" style="322" customWidth="1"/>
    <col min="2561" max="2561" width="30.28515625" style="322" customWidth="1"/>
    <col min="2562" max="2562" width="18.28515625" style="322" customWidth="1"/>
    <col min="2563" max="2563" width="12.140625" style="322" customWidth="1"/>
    <col min="2564" max="2815" width="9.140625" style="322"/>
    <col min="2816" max="2816" width="12" style="322" customWidth="1"/>
    <col min="2817" max="2817" width="30.28515625" style="322" customWidth="1"/>
    <col min="2818" max="2818" width="18.28515625" style="322" customWidth="1"/>
    <col min="2819" max="2819" width="12.140625" style="322" customWidth="1"/>
    <col min="2820" max="3071" width="9.140625" style="322"/>
    <col min="3072" max="3072" width="12" style="322" customWidth="1"/>
    <col min="3073" max="3073" width="30.28515625" style="322" customWidth="1"/>
    <col min="3074" max="3074" width="18.28515625" style="322" customWidth="1"/>
    <col min="3075" max="3075" width="12.140625" style="322" customWidth="1"/>
    <col min="3076" max="3327" width="9.140625" style="322"/>
    <col min="3328" max="3328" width="12" style="322" customWidth="1"/>
    <col min="3329" max="3329" width="30.28515625" style="322" customWidth="1"/>
    <col min="3330" max="3330" width="18.28515625" style="322" customWidth="1"/>
    <col min="3331" max="3331" width="12.140625" style="322" customWidth="1"/>
    <col min="3332" max="3583" width="9.140625" style="322"/>
    <col min="3584" max="3584" width="12" style="322" customWidth="1"/>
    <col min="3585" max="3585" width="30.28515625" style="322" customWidth="1"/>
    <col min="3586" max="3586" width="18.28515625" style="322" customWidth="1"/>
    <col min="3587" max="3587" width="12.140625" style="322" customWidth="1"/>
    <col min="3588" max="3839" width="9.140625" style="322"/>
    <col min="3840" max="3840" width="12" style="322" customWidth="1"/>
    <col min="3841" max="3841" width="30.28515625" style="322" customWidth="1"/>
    <col min="3842" max="3842" width="18.28515625" style="322" customWidth="1"/>
    <col min="3843" max="3843" width="12.140625" style="322" customWidth="1"/>
    <col min="3844" max="4095" width="9.140625" style="322"/>
    <col min="4096" max="4096" width="12" style="322" customWidth="1"/>
    <col min="4097" max="4097" width="30.28515625" style="322" customWidth="1"/>
    <col min="4098" max="4098" width="18.28515625" style="322" customWidth="1"/>
    <col min="4099" max="4099" width="12.140625" style="322" customWidth="1"/>
    <col min="4100" max="4351" width="9.140625" style="322"/>
    <col min="4352" max="4352" width="12" style="322" customWidth="1"/>
    <col min="4353" max="4353" width="30.28515625" style="322" customWidth="1"/>
    <col min="4354" max="4354" width="18.28515625" style="322" customWidth="1"/>
    <col min="4355" max="4355" width="12.140625" style="322" customWidth="1"/>
    <col min="4356" max="4607" width="9.140625" style="322"/>
    <col min="4608" max="4608" width="12" style="322" customWidth="1"/>
    <col min="4609" max="4609" width="30.28515625" style="322" customWidth="1"/>
    <col min="4610" max="4610" width="18.28515625" style="322" customWidth="1"/>
    <col min="4611" max="4611" width="12.140625" style="322" customWidth="1"/>
    <col min="4612" max="4863" width="9.140625" style="322"/>
    <col min="4864" max="4864" width="12" style="322" customWidth="1"/>
    <col min="4865" max="4865" width="30.28515625" style="322" customWidth="1"/>
    <col min="4866" max="4866" width="18.28515625" style="322" customWidth="1"/>
    <col min="4867" max="4867" width="12.140625" style="322" customWidth="1"/>
    <col min="4868" max="5119" width="9.140625" style="322"/>
    <col min="5120" max="5120" width="12" style="322" customWidth="1"/>
    <col min="5121" max="5121" width="30.28515625" style="322" customWidth="1"/>
    <col min="5122" max="5122" width="18.28515625" style="322" customWidth="1"/>
    <col min="5123" max="5123" width="12.140625" style="322" customWidth="1"/>
    <col min="5124" max="5375" width="9.140625" style="322"/>
    <col min="5376" max="5376" width="12" style="322" customWidth="1"/>
    <col min="5377" max="5377" width="30.28515625" style="322" customWidth="1"/>
    <col min="5378" max="5378" width="18.28515625" style="322" customWidth="1"/>
    <col min="5379" max="5379" width="12.140625" style="322" customWidth="1"/>
    <col min="5380" max="5631" width="9.140625" style="322"/>
    <col min="5632" max="5632" width="12" style="322" customWidth="1"/>
    <col min="5633" max="5633" width="30.28515625" style="322" customWidth="1"/>
    <col min="5634" max="5634" width="18.28515625" style="322" customWidth="1"/>
    <col min="5635" max="5635" width="12.140625" style="322" customWidth="1"/>
    <col min="5636" max="5887" width="9.140625" style="322"/>
    <col min="5888" max="5888" width="12" style="322" customWidth="1"/>
    <col min="5889" max="5889" width="30.28515625" style="322" customWidth="1"/>
    <col min="5890" max="5890" width="18.28515625" style="322" customWidth="1"/>
    <col min="5891" max="5891" width="12.140625" style="322" customWidth="1"/>
    <col min="5892" max="6143" width="9.140625" style="322"/>
    <col min="6144" max="6144" width="12" style="322" customWidth="1"/>
    <col min="6145" max="6145" width="30.28515625" style="322" customWidth="1"/>
    <col min="6146" max="6146" width="18.28515625" style="322" customWidth="1"/>
    <col min="6147" max="6147" width="12.140625" style="322" customWidth="1"/>
    <col min="6148" max="6399" width="9.140625" style="322"/>
    <col min="6400" max="6400" width="12" style="322" customWidth="1"/>
    <col min="6401" max="6401" width="30.28515625" style="322" customWidth="1"/>
    <col min="6402" max="6402" width="18.28515625" style="322" customWidth="1"/>
    <col min="6403" max="6403" width="12.140625" style="322" customWidth="1"/>
    <col min="6404" max="6655" width="9.140625" style="322"/>
    <col min="6656" max="6656" width="12" style="322" customWidth="1"/>
    <col min="6657" max="6657" width="30.28515625" style="322" customWidth="1"/>
    <col min="6658" max="6658" width="18.28515625" style="322" customWidth="1"/>
    <col min="6659" max="6659" width="12.140625" style="322" customWidth="1"/>
    <col min="6660" max="6911" width="9.140625" style="322"/>
    <col min="6912" max="6912" width="12" style="322" customWidth="1"/>
    <col min="6913" max="6913" width="30.28515625" style="322" customWidth="1"/>
    <col min="6914" max="6914" width="18.28515625" style="322" customWidth="1"/>
    <col min="6915" max="6915" width="12.140625" style="322" customWidth="1"/>
    <col min="6916" max="7167" width="9.140625" style="322"/>
    <col min="7168" max="7168" width="12" style="322" customWidth="1"/>
    <col min="7169" max="7169" width="30.28515625" style="322" customWidth="1"/>
    <col min="7170" max="7170" width="18.28515625" style="322" customWidth="1"/>
    <col min="7171" max="7171" width="12.140625" style="322" customWidth="1"/>
    <col min="7172" max="7423" width="9.140625" style="322"/>
    <col min="7424" max="7424" width="12" style="322" customWidth="1"/>
    <col min="7425" max="7425" width="30.28515625" style="322" customWidth="1"/>
    <col min="7426" max="7426" width="18.28515625" style="322" customWidth="1"/>
    <col min="7427" max="7427" width="12.140625" style="322" customWidth="1"/>
    <col min="7428" max="7679" width="9.140625" style="322"/>
    <col min="7680" max="7680" width="12" style="322" customWidth="1"/>
    <col min="7681" max="7681" width="30.28515625" style="322" customWidth="1"/>
    <col min="7682" max="7682" width="18.28515625" style="322" customWidth="1"/>
    <col min="7683" max="7683" width="12.140625" style="322" customWidth="1"/>
    <col min="7684" max="7935" width="9.140625" style="322"/>
    <col min="7936" max="7936" width="12" style="322" customWidth="1"/>
    <col min="7937" max="7937" width="30.28515625" style="322" customWidth="1"/>
    <col min="7938" max="7938" width="18.28515625" style="322" customWidth="1"/>
    <col min="7939" max="7939" width="12.140625" style="322" customWidth="1"/>
    <col min="7940" max="8191" width="9.140625" style="322"/>
    <col min="8192" max="8192" width="12" style="322" customWidth="1"/>
    <col min="8193" max="8193" width="30.28515625" style="322" customWidth="1"/>
    <col min="8194" max="8194" width="18.28515625" style="322" customWidth="1"/>
    <col min="8195" max="8195" width="12.140625" style="322" customWidth="1"/>
    <col min="8196" max="8447" width="9.140625" style="322"/>
    <col min="8448" max="8448" width="12" style="322" customWidth="1"/>
    <col min="8449" max="8449" width="30.28515625" style="322" customWidth="1"/>
    <col min="8450" max="8450" width="18.28515625" style="322" customWidth="1"/>
    <col min="8451" max="8451" width="12.140625" style="322" customWidth="1"/>
    <col min="8452" max="8703" width="9.140625" style="322"/>
    <col min="8704" max="8704" width="12" style="322" customWidth="1"/>
    <col min="8705" max="8705" width="30.28515625" style="322" customWidth="1"/>
    <col min="8706" max="8706" width="18.28515625" style="322" customWidth="1"/>
    <col min="8707" max="8707" width="12.140625" style="322" customWidth="1"/>
    <col min="8708" max="8959" width="9.140625" style="322"/>
    <col min="8960" max="8960" width="12" style="322" customWidth="1"/>
    <col min="8961" max="8961" width="30.28515625" style="322" customWidth="1"/>
    <col min="8962" max="8962" width="18.28515625" style="322" customWidth="1"/>
    <col min="8963" max="8963" width="12.140625" style="322" customWidth="1"/>
    <col min="8964" max="9215" width="9.140625" style="322"/>
    <col min="9216" max="9216" width="12" style="322" customWidth="1"/>
    <col min="9217" max="9217" width="30.28515625" style="322" customWidth="1"/>
    <col min="9218" max="9218" width="18.28515625" style="322" customWidth="1"/>
    <col min="9219" max="9219" width="12.140625" style="322" customWidth="1"/>
    <col min="9220" max="9471" width="9.140625" style="322"/>
    <col min="9472" max="9472" width="12" style="322" customWidth="1"/>
    <col min="9473" max="9473" width="30.28515625" style="322" customWidth="1"/>
    <col min="9474" max="9474" width="18.28515625" style="322" customWidth="1"/>
    <col min="9475" max="9475" width="12.140625" style="322" customWidth="1"/>
    <col min="9476" max="9727" width="9.140625" style="322"/>
    <col min="9728" max="9728" width="12" style="322" customWidth="1"/>
    <col min="9729" max="9729" width="30.28515625" style="322" customWidth="1"/>
    <col min="9730" max="9730" width="18.28515625" style="322" customWidth="1"/>
    <col min="9731" max="9731" width="12.140625" style="322" customWidth="1"/>
    <col min="9732" max="9983" width="9.140625" style="322"/>
    <col min="9984" max="9984" width="12" style="322" customWidth="1"/>
    <col min="9985" max="9985" width="30.28515625" style="322" customWidth="1"/>
    <col min="9986" max="9986" width="18.28515625" style="322" customWidth="1"/>
    <col min="9987" max="9987" width="12.140625" style="322" customWidth="1"/>
    <col min="9988" max="10239" width="9.140625" style="322"/>
    <col min="10240" max="10240" width="12" style="322" customWidth="1"/>
    <col min="10241" max="10241" width="30.28515625" style="322" customWidth="1"/>
    <col min="10242" max="10242" width="18.28515625" style="322" customWidth="1"/>
    <col min="10243" max="10243" width="12.140625" style="322" customWidth="1"/>
    <col min="10244" max="10495" width="9.140625" style="322"/>
    <col min="10496" max="10496" width="12" style="322" customWidth="1"/>
    <col min="10497" max="10497" width="30.28515625" style="322" customWidth="1"/>
    <col min="10498" max="10498" width="18.28515625" style="322" customWidth="1"/>
    <col min="10499" max="10499" width="12.140625" style="322" customWidth="1"/>
    <col min="10500" max="10751" width="9.140625" style="322"/>
    <col min="10752" max="10752" width="12" style="322" customWidth="1"/>
    <col min="10753" max="10753" width="30.28515625" style="322" customWidth="1"/>
    <col min="10754" max="10754" width="18.28515625" style="322" customWidth="1"/>
    <col min="10755" max="10755" width="12.140625" style="322" customWidth="1"/>
    <col min="10756" max="11007" width="9.140625" style="322"/>
    <col min="11008" max="11008" width="12" style="322" customWidth="1"/>
    <col min="11009" max="11009" width="30.28515625" style="322" customWidth="1"/>
    <col min="11010" max="11010" width="18.28515625" style="322" customWidth="1"/>
    <col min="11011" max="11011" width="12.140625" style="322" customWidth="1"/>
    <col min="11012" max="11263" width="9.140625" style="322"/>
    <col min="11264" max="11264" width="12" style="322" customWidth="1"/>
    <col min="11265" max="11265" width="30.28515625" style="322" customWidth="1"/>
    <col min="11266" max="11266" width="18.28515625" style="322" customWidth="1"/>
    <col min="11267" max="11267" width="12.140625" style="322" customWidth="1"/>
    <col min="11268" max="11519" width="9.140625" style="322"/>
    <col min="11520" max="11520" width="12" style="322" customWidth="1"/>
    <col min="11521" max="11521" width="30.28515625" style="322" customWidth="1"/>
    <col min="11522" max="11522" width="18.28515625" style="322" customWidth="1"/>
    <col min="11523" max="11523" width="12.140625" style="322" customWidth="1"/>
    <col min="11524" max="11775" width="9.140625" style="322"/>
    <col min="11776" max="11776" width="12" style="322" customWidth="1"/>
    <col min="11777" max="11777" width="30.28515625" style="322" customWidth="1"/>
    <col min="11778" max="11778" width="18.28515625" style="322" customWidth="1"/>
    <col min="11779" max="11779" width="12.140625" style="322" customWidth="1"/>
    <col min="11780" max="12031" width="9.140625" style="322"/>
    <col min="12032" max="12032" width="12" style="322" customWidth="1"/>
    <col min="12033" max="12033" width="30.28515625" style="322" customWidth="1"/>
    <col min="12034" max="12034" width="18.28515625" style="322" customWidth="1"/>
    <col min="12035" max="12035" width="12.140625" style="322" customWidth="1"/>
    <col min="12036" max="12287" width="9.140625" style="322"/>
    <col min="12288" max="12288" width="12" style="322" customWidth="1"/>
    <col min="12289" max="12289" width="30.28515625" style="322" customWidth="1"/>
    <col min="12290" max="12290" width="18.28515625" style="322" customWidth="1"/>
    <col min="12291" max="12291" width="12.140625" style="322" customWidth="1"/>
    <col min="12292" max="12543" width="9.140625" style="322"/>
    <col min="12544" max="12544" width="12" style="322" customWidth="1"/>
    <col min="12545" max="12545" width="30.28515625" style="322" customWidth="1"/>
    <col min="12546" max="12546" width="18.28515625" style="322" customWidth="1"/>
    <col min="12547" max="12547" width="12.140625" style="322" customWidth="1"/>
    <col min="12548" max="12799" width="9.140625" style="322"/>
    <col min="12800" max="12800" width="12" style="322" customWidth="1"/>
    <col min="12801" max="12801" width="30.28515625" style="322" customWidth="1"/>
    <col min="12802" max="12802" width="18.28515625" style="322" customWidth="1"/>
    <col min="12803" max="12803" width="12.140625" style="322" customWidth="1"/>
    <col min="12804" max="13055" width="9.140625" style="322"/>
    <col min="13056" max="13056" width="12" style="322" customWidth="1"/>
    <col min="13057" max="13057" width="30.28515625" style="322" customWidth="1"/>
    <col min="13058" max="13058" width="18.28515625" style="322" customWidth="1"/>
    <col min="13059" max="13059" width="12.140625" style="322" customWidth="1"/>
    <col min="13060" max="13311" width="9.140625" style="322"/>
    <col min="13312" max="13312" width="12" style="322" customWidth="1"/>
    <col min="13313" max="13313" width="30.28515625" style="322" customWidth="1"/>
    <col min="13314" max="13314" width="18.28515625" style="322" customWidth="1"/>
    <col min="13315" max="13315" width="12.140625" style="322" customWidth="1"/>
    <col min="13316" max="13567" width="9.140625" style="322"/>
    <col min="13568" max="13568" width="12" style="322" customWidth="1"/>
    <col min="13569" max="13569" width="30.28515625" style="322" customWidth="1"/>
    <col min="13570" max="13570" width="18.28515625" style="322" customWidth="1"/>
    <col min="13571" max="13571" width="12.140625" style="322" customWidth="1"/>
    <col min="13572" max="13823" width="9.140625" style="322"/>
    <col min="13824" max="13824" width="12" style="322" customWidth="1"/>
    <col min="13825" max="13825" width="30.28515625" style="322" customWidth="1"/>
    <col min="13826" max="13826" width="18.28515625" style="322" customWidth="1"/>
    <col min="13827" max="13827" width="12.140625" style="322" customWidth="1"/>
    <col min="13828" max="14079" width="9.140625" style="322"/>
    <col min="14080" max="14080" width="12" style="322" customWidth="1"/>
    <col min="14081" max="14081" width="30.28515625" style="322" customWidth="1"/>
    <col min="14082" max="14082" width="18.28515625" style="322" customWidth="1"/>
    <col min="14083" max="14083" width="12.140625" style="322" customWidth="1"/>
    <col min="14084" max="14335" width="9.140625" style="322"/>
    <col min="14336" max="14336" width="12" style="322" customWidth="1"/>
    <col min="14337" max="14337" width="30.28515625" style="322" customWidth="1"/>
    <col min="14338" max="14338" width="18.28515625" style="322" customWidth="1"/>
    <col min="14339" max="14339" width="12.140625" style="322" customWidth="1"/>
    <col min="14340" max="14591" width="9.140625" style="322"/>
    <col min="14592" max="14592" width="12" style="322" customWidth="1"/>
    <col min="14593" max="14593" width="30.28515625" style="322" customWidth="1"/>
    <col min="14594" max="14594" width="18.28515625" style="322" customWidth="1"/>
    <col min="14595" max="14595" width="12.140625" style="322" customWidth="1"/>
    <col min="14596" max="14847" width="9.140625" style="322"/>
    <col min="14848" max="14848" width="12" style="322" customWidth="1"/>
    <col min="14849" max="14849" width="30.28515625" style="322" customWidth="1"/>
    <col min="14850" max="14850" width="18.28515625" style="322" customWidth="1"/>
    <col min="14851" max="14851" width="12.140625" style="322" customWidth="1"/>
    <col min="14852" max="15103" width="9.140625" style="322"/>
    <col min="15104" max="15104" width="12" style="322" customWidth="1"/>
    <col min="15105" max="15105" width="30.28515625" style="322" customWidth="1"/>
    <col min="15106" max="15106" width="18.28515625" style="322" customWidth="1"/>
    <col min="15107" max="15107" width="12.140625" style="322" customWidth="1"/>
    <col min="15108" max="15359" width="9.140625" style="322"/>
    <col min="15360" max="15360" width="12" style="322" customWidth="1"/>
    <col min="15361" max="15361" width="30.28515625" style="322" customWidth="1"/>
    <col min="15362" max="15362" width="18.28515625" style="322" customWidth="1"/>
    <col min="15363" max="15363" width="12.140625" style="322" customWidth="1"/>
    <col min="15364" max="15615" width="9.140625" style="322"/>
    <col min="15616" max="15616" width="12" style="322" customWidth="1"/>
    <col min="15617" max="15617" width="30.28515625" style="322" customWidth="1"/>
    <col min="15618" max="15618" width="18.28515625" style="322" customWidth="1"/>
    <col min="15619" max="15619" width="12.140625" style="322" customWidth="1"/>
    <col min="15620" max="15871" width="9.140625" style="322"/>
    <col min="15872" max="15872" width="12" style="322" customWidth="1"/>
    <col min="15873" max="15873" width="30.28515625" style="322" customWidth="1"/>
    <col min="15874" max="15874" width="18.28515625" style="322" customWidth="1"/>
    <col min="15875" max="15875" width="12.140625" style="322" customWidth="1"/>
    <col min="15876" max="16127" width="9.140625" style="322"/>
    <col min="16128" max="16128" width="12" style="322" customWidth="1"/>
    <col min="16129" max="16129" width="30.28515625" style="322" customWidth="1"/>
    <col min="16130" max="16130" width="18.28515625" style="322" customWidth="1"/>
    <col min="16131" max="16131" width="12.140625" style="322" customWidth="1"/>
    <col min="16132" max="16384" width="9.140625" style="322"/>
  </cols>
  <sheetData>
    <row r="1" spans="2:4" ht="19.5" customHeight="1" x14ac:dyDescent="0.25"/>
    <row r="2" spans="2:4" ht="18.75" x14ac:dyDescent="0.25">
      <c r="B2" s="323" t="s">
        <v>179</v>
      </c>
    </row>
    <row r="3" spans="2:4" ht="16.5" customHeight="1" x14ac:dyDescent="0.25">
      <c r="B3" s="324" t="s">
        <v>148</v>
      </c>
      <c r="C3" s="325" t="s">
        <v>296</v>
      </c>
    </row>
    <row r="4" spans="2:4" ht="16.5" customHeight="1" x14ac:dyDescent="0.25">
      <c r="B4" s="324" t="s">
        <v>145</v>
      </c>
      <c r="C4" s="326">
        <v>24367</v>
      </c>
    </row>
    <row r="5" spans="2:4" ht="16.5" customHeight="1" x14ac:dyDescent="0.25">
      <c r="B5" s="324" t="s">
        <v>180</v>
      </c>
      <c r="C5" s="327">
        <v>60</v>
      </c>
    </row>
    <row r="6" spans="2:4" ht="16.5" customHeight="1" x14ac:dyDescent="0.25">
      <c r="B6" s="328" t="s">
        <v>181</v>
      </c>
      <c r="C6" s="329">
        <v>35582</v>
      </c>
    </row>
    <row r="7" spans="2:4" ht="16.5" customHeight="1" x14ac:dyDescent="0.25">
      <c r="B7" s="588" t="s">
        <v>182</v>
      </c>
      <c r="C7" s="330"/>
      <c r="D7" s="331" t="s">
        <v>423</v>
      </c>
    </row>
    <row r="8" spans="2:4" ht="16.5" customHeight="1" x14ac:dyDescent="0.25">
      <c r="B8" s="589"/>
      <c r="C8" s="448"/>
      <c r="D8" s="331" t="s">
        <v>424</v>
      </c>
    </row>
    <row r="9" spans="2:4" ht="30" customHeight="1" x14ac:dyDescent="0.25">
      <c r="B9" s="447" t="s">
        <v>295</v>
      </c>
      <c r="C9" s="446"/>
      <c r="D9" s="449" t="s">
        <v>425</v>
      </c>
    </row>
    <row r="10" spans="2:4" ht="19.5" customHeight="1" x14ac:dyDescent="0.25"/>
  </sheetData>
  <mergeCells count="1">
    <mergeCell ref="B7:B8"/>
  </mergeCells>
  <pageMargins left="0.75" right="0.75" top="1" bottom="1" header="0.5" footer="0.5"/>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109569" r:id="rId3" name="Scroll Bar 1">
              <controlPr defaultSize="0" autoPict="0">
                <anchor moveWithCells="1">
                  <from>
                    <xdr:col>1</xdr:col>
                    <xdr:colOff>942975</xdr:colOff>
                    <xdr:row>4</xdr:row>
                    <xdr:rowOff>19050</xdr:rowOff>
                  </from>
                  <to>
                    <xdr:col>1</xdr:col>
                    <xdr:colOff>1428750</xdr:colOff>
                    <xdr:row>4</xdr:row>
                    <xdr:rowOff>180975</xdr:rowOff>
                  </to>
                </anchor>
              </controlPr>
            </control>
          </mc:Choice>
        </mc:AlternateContent>
      </controls>
    </mc:Choice>
  </mc:AlternateContent>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6"/>
  <sheetViews>
    <sheetView showGridLines="0" topLeftCell="B1" zoomScaleNormal="100" workbookViewId="0">
      <selection activeCell="H21" sqref="H21:H26"/>
    </sheetView>
  </sheetViews>
  <sheetFormatPr defaultRowHeight="15" x14ac:dyDescent="0.25"/>
  <cols>
    <col min="1" max="1" width="5.85546875" style="300" customWidth="1"/>
    <col min="2" max="2" width="21.42578125" style="300" customWidth="1"/>
    <col min="3" max="3" width="13" style="300" customWidth="1"/>
    <col min="4" max="5" width="12.42578125" style="300" customWidth="1"/>
    <col min="6" max="6" width="2" style="300" customWidth="1"/>
    <col min="7" max="8" width="12.42578125" style="300" customWidth="1"/>
    <col min="9" max="9" width="5.85546875" style="300" customWidth="1"/>
    <col min="10" max="10" width="9.140625" style="300"/>
    <col min="11" max="11" width="13" style="300" customWidth="1"/>
    <col min="12" max="12" width="28.7109375" style="300" customWidth="1"/>
    <col min="13" max="13" width="15.85546875" style="300" customWidth="1"/>
    <col min="14" max="14" width="6" style="300" customWidth="1"/>
    <col min="15" max="15" width="23.28515625" style="300" customWidth="1"/>
    <col min="16" max="252" width="9.140625" style="300"/>
    <col min="253" max="253" width="1.5703125" style="300" customWidth="1"/>
    <col min="254" max="254" width="18.7109375" style="300" customWidth="1"/>
    <col min="255" max="255" width="12.140625" style="300" bestFit="1" customWidth="1"/>
    <col min="256" max="257" width="12.42578125" style="300" customWidth="1"/>
    <col min="258" max="258" width="2" style="300" customWidth="1"/>
    <col min="259" max="260" width="12.42578125" style="300" customWidth="1"/>
    <col min="261" max="261" width="1.5703125" style="300" customWidth="1"/>
    <col min="262" max="508" width="9.140625" style="300"/>
    <col min="509" max="509" width="1.5703125" style="300" customWidth="1"/>
    <col min="510" max="510" width="18.7109375" style="300" customWidth="1"/>
    <col min="511" max="511" width="12.140625" style="300" bestFit="1" customWidth="1"/>
    <col min="512" max="513" width="12.42578125" style="300" customWidth="1"/>
    <col min="514" max="514" width="2" style="300" customWidth="1"/>
    <col min="515" max="516" width="12.42578125" style="300" customWidth="1"/>
    <col min="517" max="517" width="1.5703125" style="300" customWidth="1"/>
    <col min="518" max="764" width="9.140625" style="300"/>
    <col min="765" max="765" width="1.5703125" style="300" customWidth="1"/>
    <col min="766" max="766" width="18.7109375" style="300" customWidth="1"/>
    <col min="767" max="767" width="12.140625" style="300" bestFit="1" customWidth="1"/>
    <col min="768" max="769" width="12.42578125" style="300" customWidth="1"/>
    <col min="770" max="770" width="2" style="300" customWidth="1"/>
    <col min="771" max="772" width="12.42578125" style="300" customWidth="1"/>
    <col min="773" max="773" width="1.5703125" style="300" customWidth="1"/>
    <col min="774" max="1020" width="9.140625" style="300"/>
    <col min="1021" max="1021" width="1.5703125" style="300" customWidth="1"/>
    <col min="1022" max="1022" width="18.7109375" style="300" customWidth="1"/>
    <col min="1023" max="1023" width="12.140625" style="300" bestFit="1" customWidth="1"/>
    <col min="1024" max="1025" width="12.42578125" style="300" customWidth="1"/>
    <col min="1026" max="1026" width="2" style="300" customWidth="1"/>
    <col min="1027" max="1028" width="12.42578125" style="300" customWidth="1"/>
    <col min="1029" max="1029" width="1.5703125" style="300" customWidth="1"/>
    <col min="1030" max="1276" width="9.140625" style="300"/>
    <col min="1277" max="1277" width="1.5703125" style="300" customWidth="1"/>
    <col min="1278" max="1278" width="18.7109375" style="300" customWidth="1"/>
    <col min="1279" max="1279" width="12.140625" style="300" bestFit="1" customWidth="1"/>
    <col min="1280" max="1281" width="12.42578125" style="300" customWidth="1"/>
    <col min="1282" max="1282" width="2" style="300" customWidth="1"/>
    <col min="1283" max="1284" width="12.42578125" style="300" customWidth="1"/>
    <col min="1285" max="1285" width="1.5703125" style="300" customWidth="1"/>
    <col min="1286" max="1532" width="9.140625" style="300"/>
    <col min="1533" max="1533" width="1.5703125" style="300" customWidth="1"/>
    <col min="1534" max="1534" width="18.7109375" style="300" customWidth="1"/>
    <col min="1535" max="1535" width="12.140625" style="300" bestFit="1" customWidth="1"/>
    <col min="1536" max="1537" width="12.42578125" style="300" customWidth="1"/>
    <col min="1538" max="1538" width="2" style="300" customWidth="1"/>
    <col min="1539" max="1540" width="12.42578125" style="300" customWidth="1"/>
    <col min="1541" max="1541" width="1.5703125" style="300" customWidth="1"/>
    <col min="1542" max="1788" width="9.140625" style="300"/>
    <col min="1789" max="1789" width="1.5703125" style="300" customWidth="1"/>
    <col min="1790" max="1790" width="18.7109375" style="300" customWidth="1"/>
    <col min="1791" max="1791" width="12.140625" style="300" bestFit="1" customWidth="1"/>
    <col min="1792" max="1793" width="12.42578125" style="300" customWidth="1"/>
    <col min="1794" max="1794" width="2" style="300" customWidth="1"/>
    <col min="1795" max="1796" width="12.42578125" style="300" customWidth="1"/>
    <col min="1797" max="1797" width="1.5703125" style="300" customWidth="1"/>
    <col min="1798" max="2044" width="9.140625" style="300"/>
    <col min="2045" max="2045" width="1.5703125" style="300" customWidth="1"/>
    <col min="2046" max="2046" width="18.7109375" style="300" customWidth="1"/>
    <col min="2047" max="2047" width="12.140625" style="300" bestFit="1" customWidth="1"/>
    <col min="2048" max="2049" width="12.42578125" style="300" customWidth="1"/>
    <col min="2050" max="2050" width="2" style="300" customWidth="1"/>
    <col min="2051" max="2052" width="12.42578125" style="300" customWidth="1"/>
    <col min="2053" max="2053" width="1.5703125" style="300" customWidth="1"/>
    <col min="2054" max="2300" width="9.140625" style="300"/>
    <col min="2301" max="2301" width="1.5703125" style="300" customWidth="1"/>
    <col min="2302" max="2302" width="18.7109375" style="300" customWidth="1"/>
    <col min="2303" max="2303" width="12.140625" style="300" bestFit="1" customWidth="1"/>
    <col min="2304" max="2305" width="12.42578125" style="300" customWidth="1"/>
    <col min="2306" max="2306" width="2" style="300" customWidth="1"/>
    <col min="2307" max="2308" width="12.42578125" style="300" customWidth="1"/>
    <col min="2309" max="2309" width="1.5703125" style="300" customWidth="1"/>
    <col min="2310" max="2556" width="9.140625" style="300"/>
    <col min="2557" max="2557" width="1.5703125" style="300" customWidth="1"/>
    <col min="2558" max="2558" width="18.7109375" style="300" customWidth="1"/>
    <col min="2559" max="2559" width="12.140625" style="300" bestFit="1" customWidth="1"/>
    <col min="2560" max="2561" width="12.42578125" style="300" customWidth="1"/>
    <col min="2562" max="2562" width="2" style="300" customWidth="1"/>
    <col min="2563" max="2564" width="12.42578125" style="300" customWidth="1"/>
    <col min="2565" max="2565" width="1.5703125" style="300" customWidth="1"/>
    <col min="2566" max="2812" width="9.140625" style="300"/>
    <col min="2813" max="2813" width="1.5703125" style="300" customWidth="1"/>
    <col min="2814" max="2814" width="18.7109375" style="300" customWidth="1"/>
    <col min="2815" max="2815" width="12.140625" style="300" bestFit="1" customWidth="1"/>
    <col min="2816" max="2817" width="12.42578125" style="300" customWidth="1"/>
    <col min="2818" max="2818" width="2" style="300" customWidth="1"/>
    <col min="2819" max="2820" width="12.42578125" style="300" customWidth="1"/>
    <col min="2821" max="2821" width="1.5703125" style="300" customWidth="1"/>
    <col min="2822" max="3068" width="9.140625" style="300"/>
    <col min="3069" max="3069" width="1.5703125" style="300" customWidth="1"/>
    <col min="3070" max="3070" width="18.7109375" style="300" customWidth="1"/>
    <col min="3071" max="3071" width="12.140625" style="300" bestFit="1" customWidth="1"/>
    <col min="3072" max="3073" width="12.42578125" style="300" customWidth="1"/>
    <col min="3074" max="3074" width="2" style="300" customWidth="1"/>
    <col min="3075" max="3076" width="12.42578125" style="300" customWidth="1"/>
    <col min="3077" max="3077" width="1.5703125" style="300" customWidth="1"/>
    <col min="3078" max="3324" width="9.140625" style="300"/>
    <col min="3325" max="3325" width="1.5703125" style="300" customWidth="1"/>
    <col min="3326" max="3326" width="18.7109375" style="300" customWidth="1"/>
    <col min="3327" max="3327" width="12.140625" style="300" bestFit="1" customWidth="1"/>
    <col min="3328" max="3329" width="12.42578125" style="300" customWidth="1"/>
    <col min="3330" max="3330" width="2" style="300" customWidth="1"/>
    <col min="3331" max="3332" width="12.42578125" style="300" customWidth="1"/>
    <col min="3333" max="3333" width="1.5703125" style="300" customWidth="1"/>
    <col min="3334" max="3580" width="9.140625" style="300"/>
    <col min="3581" max="3581" width="1.5703125" style="300" customWidth="1"/>
    <col min="3582" max="3582" width="18.7109375" style="300" customWidth="1"/>
    <col min="3583" max="3583" width="12.140625" style="300" bestFit="1" customWidth="1"/>
    <col min="3584" max="3585" width="12.42578125" style="300" customWidth="1"/>
    <col min="3586" max="3586" width="2" style="300" customWidth="1"/>
    <col min="3587" max="3588" width="12.42578125" style="300" customWidth="1"/>
    <col min="3589" max="3589" width="1.5703125" style="300" customWidth="1"/>
    <col min="3590" max="3836" width="9.140625" style="300"/>
    <col min="3837" max="3837" width="1.5703125" style="300" customWidth="1"/>
    <col min="3838" max="3838" width="18.7109375" style="300" customWidth="1"/>
    <col min="3839" max="3839" width="12.140625" style="300" bestFit="1" customWidth="1"/>
    <col min="3840" max="3841" width="12.42578125" style="300" customWidth="1"/>
    <col min="3842" max="3842" width="2" style="300" customWidth="1"/>
    <col min="3843" max="3844" width="12.42578125" style="300" customWidth="1"/>
    <col min="3845" max="3845" width="1.5703125" style="300" customWidth="1"/>
    <col min="3846" max="4092" width="9.140625" style="300"/>
    <col min="4093" max="4093" width="1.5703125" style="300" customWidth="1"/>
    <col min="4094" max="4094" width="18.7109375" style="300" customWidth="1"/>
    <col min="4095" max="4095" width="12.140625" style="300" bestFit="1" customWidth="1"/>
    <col min="4096" max="4097" width="12.42578125" style="300" customWidth="1"/>
    <col min="4098" max="4098" width="2" style="300" customWidth="1"/>
    <col min="4099" max="4100" width="12.42578125" style="300" customWidth="1"/>
    <col min="4101" max="4101" width="1.5703125" style="300" customWidth="1"/>
    <col min="4102" max="4348" width="9.140625" style="300"/>
    <col min="4349" max="4349" width="1.5703125" style="300" customWidth="1"/>
    <col min="4350" max="4350" width="18.7109375" style="300" customWidth="1"/>
    <col min="4351" max="4351" width="12.140625" style="300" bestFit="1" customWidth="1"/>
    <col min="4352" max="4353" width="12.42578125" style="300" customWidth="1"/>
    <col min="4354" max="4354" width="2" style="300" customWidth="1"/>
    <col min="4355" max="4356" width="12.42578125" style="300" customWidth="1"/>
    <col min="4357" max="4357" width="1.5703125" style="300" customWidth="1"/>
    <col min="4358" max="4604" width="9.140625" style="300"/>
    <col min="4605" max="4605" width="1.5703125" style="300" customWidth="1"/>
    <col min="4606" max="4606" width="18.7109375" style="300" customWidth="1"/>
    <col min="4607" max="4607" width="12.140625" style="300" bestFit="1" customWidth="1"/>
    <col min="4608" max="4609" width="12.42578125" style="300" customWidth="1"/>
    <col min="4610" max="4610" width="2" style="300" customWidth="1"/>
    <col min="4611" max="4612" width="12.42578125" style="300" customWidth="1"/>
    <col min="4613" max="4613" width="1.5703125" style="300" customWidth="1"/>
    <col min="4614" max="4860" width="9.140625" style="300"/>
    <col min="4861" max="4861" width="1.5703125" style="300" customWidth="1"/>
    <col min="4862" max="4862" width="18.7109375" style="300" customWidth="1"/>
    <col min="4863" max="4863" width="12.140625" style="300" bestFit="1" customWidth="1"/>
    <col min="4864" max="4865" width="12.42578125" style="300" customWidth="1"/>
    <col min="4866" max="4866" width="2" style="300" customWidth="1"/>
    <col min="4867" max="4868" width="12.42578125" style="300" customWidth="1"/>
    <col min="4869" max="4869" width="1.5703125" style="300" customWidth="1"/>
    <col min="4870" max="5116" width="9.140625" style="300"/>
    <col min="5117" max="5117" width="1.5703125" style="300" customWidth="1"/>
    <col min="5118" max="5118" width="18.7109375" style="300" customWidth="1"/>
    <col min="5119" max="5119" width="12.140625" style="300" bestFit="1" customWidth="1"/>
    <col min="5120" max="5121" width="12.42578125" style="300" customWidth="1"/>
    <col min="5122" max="5122" width="2" style="300" customWidth="1"/>
    <col min="5123" max="5124" width="12.42578125" style="300" customWidth="1"/>
    <col min="5125" max="5125" width="1.5703125" style="300" customWidth="1"/>
    <col min="5126" max="5372" width="9.140625" style="300"/>
    <col min="5373" max="5373" width="1.5703125" style="300" customWidth="1"/>
    <col min="5374" max="5374" width="18.7109375" style="300" customWidth="1"/>
    <col min="5375" max="5375" width="12.140625" style="300" bestFit="1" customWidth="1"/>
    <col min="5376" max="5377" width="12.42578125" style="300" customWidth="1"/>
    <col min="5378" max="5378" width="2" style="300" customWidth="1"/>
    <col min="5379" max="5380" width="12.42578125" style="300" customWidth="1"/>
    <col min="5381" max="5381" width="1.5703125" style="300" customWidth="1"/>
    <col min="5382" max="5628" width="9.140625" style="300"/>
    <col min="5629" max="5629" width="1.5703125" style="300" customWidth="1"/>
    <col min="5630" max="5630" width="18.7109375" style="300" customWidth="1"/>
    <col min="5631" max="5631" width="12.140625" style="300" bestFit="1" customWidth="1"/>
    <col min="5632" max="5633" width="12.42578125" style="300" customWidth="1"/>
    <col min="5634" max="5634" width="2" style="300" customWidth="1"/>
    <col min="5635" max="5636" width="12.42578125" style="300" customWidth="1"/>
    <col min="5637" max="5637" width="1.5703125" style="300" customWidth="1"/>
    <col min="5638" max="5884" width="9.140625" style="300"/>
    <col min="5885" max="5885" width="1.5703125" style="300" customWidth="1"/>
    <col min="5886" max="5886" width="18.7109375" style="300" customWidth="1"/>
    <col min="5887" max="5887" width="12.140625" style="300" bestFit="1" customWidth="1"/>
    <col min="5888" max="5889" width="12.42578125" style="300" customWidth="1"/>
    <col min="5890" max="5890" width="2" style="300" customWidth="1"/>
    <col min="5891" max="5892" width="12.42578125" style="300" customWidth="1"/>
    <col min="5893" max="5893" width="1.5703125" style="300" customWidth="1"/>
    <col min="5894" max="6140" width="9.140625" style="300"/>
    <col min="6141" max="6141" width="1.5703125" style="300" customWidth="1"/>
    <col min="6142" max="6142" width="18.7109375" style="300" customWidth="1"/>
    <col min="6143" max="6143" width="12.140625" style="300" bestFit="1" customWidth="1"/>
    <col min="6144" max="6145" width="12.42578125" style="300" customWidth="1"/>
    <col min="6146" max="6146" width="2" style="300" customWidth="1"/>
    <col min="6147" max="6148" width="12.42578125" style="300" customWidth="1"/>
    <col min="6149" max="6149" width="1.5703125" style="300" customWidth="1"/>
    <col min="6150" max="6396" width="9.140625" style="300"/>
    <col min="6397" max="6397" width="1.5703125" style="300" customWidth="1"/>
    <col min="6398" max="6398" width="18.7109375" style="300" customWidth="1"/>
    <col min="6399" max="6399" width="12.140625" style="300" bestFit="1" customWidth="1"/>
    <col min="6400" max="6401" width="12.42578125" style="300" customWidth="1"/>
    <col min="6402" max="6402" width="2" style="300" customWidth="1"/>
    <col min="6403" max="6404" width="12.42578125" style="300" customWidth="1"/>
    <col min="6405" max="6405" width="1.5703125" style="300" customWidth="1"/>
    <col min="6406" max="6652" width="9.140625" style="300"/>
    <col min="6653" max="6653" width="1.5703125" style="300" customWidth="1"/>
    <col min="6654" max="6654" width="18.7109375" style="300" customWidth="1"/>
    <col min="6655" max="6655" width="12.140625" style="300" bestFit="1" customWidth="1"/>
    <col min="6656" max="6657" width="12.42578125" style="300" customWidth="1"/>
    <col min="6658" max="6658" width="2" style="300" customWidth="1"/>
    <col min="6659" max="6660" width="12.42578125" style="300" customWidth="1"/>
    <col min="6661" max="6661" width="1.5703125" style="300" customWidth="1"/>
    <col min="6662" max="6908" width="9.140625" style="300"/>
    <col min="6909" max="6909" width="1.5703125" style="300" customWidth="1"/>
    <col min="6910" max="6910" width="18.7109375" style="300" customWidth="1"/>
    <col min="6911" max="6911" width="12.140625" style="300" bestFit="1" customWidth="1"/>
    <col min="6912" max="6913" width="12.42578125" style="300" customWidth="1"/>
    <col min="6914" max="6914" width="2" style="300" customWidth="1"/>
    <col min="6915" max="6916" width="12.42578125" style="300" customWidth="1"/>
    <col min="6917" max="6917" width="1.5703125" style="300" customWidth="1"/>
    <col min="6918" max="7164" width="9.140625" style="300"/>
    <col min="7165" max="7165" width="1.5703125" style="300" customWidth="1"/>
    <col min="7166" max="7166" width="18.7109375" style="300" customWidth="1"/>
    <col min="7167" max="7167" width="12.140625" style="300" bestFit="1" customWidth="1"/>
    <col min="7168" max="7169" width="12.42578125" style="300" customWidth="1"/>
    <col min="7170" max="7170" width="2" style="300" customWidth="1"/>
    <col min="7171" max="7172" width="12.42578125" style="300" customWidth="1"/>
    <col min="7173" max="7173" width="1.5703125" style="300" customWidth="1"/>
    <col min="7174" max="7420" width="9.140625" style="300"/>
    <col min="7421" max="7421" width="1.5703125" style="300" customWidth="1"/>
    <col min="7422" max="7422" width="18.7109375" style="300" customWidth="1"/>
    <col min="7423" max="7423" width="12.140625" style="300" bestFit="1" customWidth="1"/>
    <col min="7424" max="7425" width="12.42578125" style="300" customWidth="1"/>
    <col min="7426" max="7426" width="2" style="300" customWidth="1"/>
    <col min="7427" max="7428" width="12.42578125" style="300" customWidth="1"/>
    <col min="7429" max="7429" width="1.5703125" style="300" customWidth="1"/>
    <col min="7430" max="7676" width="9.140625" style="300"/>
    <col min="7677" max="7677" width="1.5703125" style="300" customWidth="1"/>
    <col min="7678" max="7678" width="18.7109375" style="300" customWidth="1"/>
    <col min="7679" max="7679" width="12.140625" style="300" bestFit="1" customWidth="1"/>
    <col min="7680" max="7681" width="12.42578125" style="300" customWidth="1"/>
    <col min="7682" max="7682" width="2" style="300" customWidth="1"/>
    <col min="7683" max="7684" width="12.42578125" style="300" customWidth="1"/>
    <col min="7685" max="7685" width="1.5703125" style="300" customWidth="1"/>
    <col min="7686" max="7932" width="9.140625" style="300"/>
    <col min="7933" max="7933" width="1.5703125" style="300" customWidth="1"/>
    <col min="7934" max="7934" width="18.7109375" style="300" customWidth="1"/>
    <col min="7935" max="7935" width="12.140625" style="300" bestFit="1" customWidth="1"/>
    <col min="7936" max="7937" width="12.42578125" style="300" customWidth="1"/>
    <col min="7938" max="7938" width="2" style="300" customWidth="1"/>
    <col min="7939" max="7940" width="12.42578125" style="300" customWidth="1"/>
    <col min="7941" max="7941" width="1.5703125" style="300" customWidth="1"/>
    <col min="7942" max="8188" width="9.140625" style="300"/>
    <col min="8189" max="8189" width="1.5703125" style="300" customWidth="1"/>
    <col min="8190" max="8190" width="18.7109375" style="300" customWidth="1"/>
    <col min="8191" max="8191" width="12.140625" style="300" bestFit="1" customWidth="1"/>
    <col min="8192" max="8193" width="12.42578125" style="300" customWidth="1"/>
    <col min="8194" max="8194" width="2" style="300" customWidth="1"/>
    <col min="8195" max="8196" width="12.42578125" style="300" customWidth="1"/>
    <col min="8197" max="8197" width="1.5703125" style="300" customWidth="1"/>
    <col min="8198" max="8444" width="9.140625" style="300"/>
    <col min="8445" max="8445" width="1.5703125" style="300" customWidth="1"/>
    <col min="8446" max="8446" width="18.7109375" style="300" customWidth="1"/>
    <col min="8447" max="8447" width="12.140625" style="300" bestFit="1" customWidth="1"/>
    <col min="8448" max="8449" width="12.42578125" style="300" customWidth="1"/>
    <col min="8450" max="8450" width="2" style="300" customWidth="1"/>
    <col min="8451" max="8452" width="12.42578125" style="300" customWidth="1"/>
    <col min="8453" max="8453" width="1.5703125" style="300" customWidth="1"/>
    <col min="8454" max="8700" width="9.140625" style="300"/>
    <col min="8701" max="8701" width="1.5703125" style="300" customWidth="1"/>
    <col min="8702" max="8702" width="18.7109375" style="300" customWidth="1"/>
    <col min="8703" max="8703" width="12.140625" style="300" bestFit="1" customWidth="1"/>
    <col min="8704" max="8705" width="12.42578125" style="300" customWidth="1"/>
    <col min="8706" max="8706" width="2" style="300" customWidth="1"/>
    <col min="8707" max="8708" width="12.42578125" style="300" customWidth="1"/>
    <col min="8709" max="8709" width="1.5703125" style="300" customWidth="1"/>
    <col min="8710" max="8956" width="9.140625" style="300"/>
    <col min="8957" max="8957" width="1.5703125" style="300" customWidth="1"/>
    <col min="8958" max="8958" width="18.7109375" style="300" customWidth="1"/>
    <col min="8959" max="8959" width="12.140625" style="300" bestFit="1" customWidth="1"/>
    <col min="8960" max="8961" width="12.42578125" style="300" customWidth="1"/>
    <col min="8962" max="8962" width="2" style="300" customWidth="1"/>
    <col min="8963" max="8964" width="12.42578125" style="300" customWidth="1"/>
    <col min="8965" max="8965" width="1.5703125" style="300" customWidth="1"/>
    <col min="8966" max="9212" width="9.140625" style="300"/>
    <col min="9213" max="9213" width="1.5703125" style="300" customWidth="1"/>
    <col min="9214" max="9214" width="18.7109375" style="300" customWidth="1"/>
    <col min="9215" max="9215" width="12.140625" style="300" bestFit="1" customWidth="1"/>
    <col min="9216" max="9217" width="12.42578125" style="300" customWidth="1"/>
    <col min="9218" max="9218" width="2" style="300" customWidth="1"/>
    <col min="9219" max="9220" width="12.42578125" style="300" customWidth="1"/>
    <col min="9221" max="9221" width="1.5703125" style="300" customWidth="1"/>
    <col min="9222" max="9468" width="9.140625" style="300"/>
    <col min="9469" max="9469" width="1.5703125" style="300" customWidth="1"/>
    <col min="9470" max="9470" width="18.7109375" style="300" customWidth="1"/>
    <col min="9471" max="9471" width="12.140625" style="300" bestFit="1" customWidth="1"/>
    <col min="9472" max="9473" width="12.42578125" style="300" customWidth="1"/>
    <col min="9474" max="9474" width="2" style="300" customWidth="1"/>
    <col min="9475" max="9476" width="12.42578125" style="300" customWidth="1"/>
    <col min="9477" max="9477" width="1.5703125" style="300" customWidth="1"/>
    <col min="9478" max="9724" width="9.140625" style="300"/>
    <col min="9725" max="9725" width="1.5703125" style="300" customWidth="1"/>
    <col min="9726" max="9726" width="18.7109375" style="300" customWidth="1"/>
    <col min="9727" max="9727" width="12.140625" style="300" bestFit="1" customWidth="1"/>
    <col min="9728" max="9729" width="12.42578125" style="300" customWidth="1"/>
    <col min="9730" max="9730" width="2" style="300" customWidth="1"/>
    <col min="9731" max="9732" width="12.42578125" style="300" customWidth="1"/>
    <col min="9733" max="9733" width="1.5703125" style="300" customWidth="1"/>
    <col min="9734" max="9980" width="9.140625" style="300"/>
    <col min="9981" max="9981" width="1.5703125" style="300" customWidth="1"/>
    <col min="9982" max="9982" width="18.7109375" style="300" customWidth="1"/>
    <col min="9983" max="9983" width="12.140625" style="300" bestFit="1" customWidth="1"/>
    <col min="9984" max="9985" width="12.42578125" style="300" customWidth="1"/>
    <col min="9986" max="9986" width="2" style="300" customWidth="1"/>
    <col min="9987" max="9988" width="12.42578125" style="300" customWidth="1"/>
    <col min="9989" max="9989" width="1.5703125" style="300" customWidth="1"/>
    <col min="9990" max="10236" width="9.140625" style="300"/>
    <col min="10237" max="10237" width="1.5703125" style="300" customWidth="1"/>
    <col min="10238" max="10238" width="18.7109375" style="300" customWidth="1"/>
    <col min="10239" max="10239" width="12.140625" style="300" bestFit="1" customWidth="1"/>
    <col min="10240" max="10241" width="12.42578125" style="300" customWidth="1"/>
    <col min="10242" max="10242" width="2" style="300" customWidth="1"/>
    <col min="10243" max="10244" width="12.42578125" style="300" customWidth="1"/>
    <col min="10245" max="10245" width="1.5703125" style="300" customWidth="1"/>
    <col min="10246" max="10492" width="9.140625" style="300"/>
    <col min="10493" max="10493" width="1.5703125" style="300" customWidth="1"/>
    <col min="10494" max="10494" width="18.7109375" style="300" customWidth="1"/>
    <col min="10495" max="10495" width="12.140625" style="300" bestFit="1" customWidth="1"/>
    <col min="10496" max="10497" width="12.42578125" style="300" customWidth="1"/>
    <col min="10498" max="10498" width="2" style="300" customWidth="1"/>
    <col min="10499" max="10500" width="12.42578125" style="300" customWidth="1"/>
    <col min="10501" max="10501" width="1.5703125" style="300" customWidth="1"/>
    <col min="10502" max="10748" width="9.140625" style="300"/>
    <col min="10749" max="10749" width="1.5703125" style="300" customWidth="1"/>
    <col min="10750" max="10750" width="18.7109375" style="300" customWidth="1"/>
    <col min="10751" max="10751" width="12.140625" style="300" bestFit="1" customWidth="1"/>
    <col min="10752" max="10753" width="12.42578125" style="300" customWidth="1"/>
    <col min="10754" max="10754" width="2" style="300" customWidth="1"/>
    <col min="10755" max="10756" width="12.42578125" style="300" customWidth="1"/>
    <col min="10757" max="10757" width="1.5703125" style="300" customWidth="1"/>
    <col min="10758" max="11004" width="9.140625" style="300"/>
    <col min="11005" max="11005" width="1.5703125" style="300" customWidth="1"/>
    <col min="11006" max="11006" width="18.7109375" style="300" customWidth="1"/>
    <col min="11007" max="11007" width="12.140625" style="300" bestFit="1" customWidth="1"/>
    <col min="11008" max="11009" width="12.42578125" style="300" customWidth="1"/>
    <col min="11010" max="11010" width="2" style="300" customWidth="1"/>
    <col min="11011" max="11012" width="12.42578125" style="300" customWidth="1"/>
    <col min="11013" max="11013" width="1.5703125" style="300" customWidth="1"/>
    <col min="11014" max="11260" width="9.140625" style="300"/>
    <col min="11261" max="11261" width="1.5703125" style="300" customWidth="1"/>
    <col min="11262" max="11262" width="18.7109375" style="300" customWidth="1"/>
    <col min="11263" max="11263" width="12.140625" style="300" bestFit="1" customWidth="1"/>
    <col min="11264" max="11265" width="12.42578125" style="300" customWidth="1"/>
    <col min="11266" max="11266" width="2" style="300" customWidth="1"/>
    <col min="11267" max="11268" width="12.42578125" style="300" customWidth="1"/>
    <col min="11269" max="11269" width="1.5703125" style="300" customWidth="1"/>
    <col min="11270" max="11516" width="9.140625" style="300"/>
    <col min="11517" max="11517" width="1.5703125" style="300" customWidth="1"/>
    <col min="11518" max="11518" width="18.7109375" style="300" customWidth="1"/>
    <col min="11519" max="11519" width="12.140625" style="300" bestFit="1" customWidth="1"/>
    <col min="11520" max="11521" width="12.42578125" style="300" customWidth="1"/>
    <col min="11522" max="11522" width="2" style="300" customWidth="1"/>
    <col min="11523" max="11524" width="12.42578125" style="300" customWidth="1"/>
    <col min="11525" max="11525" width="1.5703125" style="300" customWidth="1"/>
    <col min="11526" max="11772" width="9.140625" style="300"/>
    <col min="11773" max="11773" width="1.5703125" style="300" customWidth="1"/>
    <col min="11774" max="11774" width="18.7109375" style="300" customWidth="1"/>
    <col min="11775" max="11775" width="12.140625" style="300" bestFit="1" customWidth="1"/>
    <col min="11776" max="11777" width="12.42578125" style="300" customWidth="1"/>
    <col min="11778" max="11778" width="2" style="300" customWidth="1"/>
    <col min="11779" max="11780" width="12.42578125" style="300" customWidth="1"/>
    <col min="11781" max="11781" width="1.5703125" style="300" customWidth="1"/>
    <col min="11782" max="12028" width="9.140625" style="300"/>
    <col min="12029" max="12029" width="1.5703125" style="300" customWidth="1"/>
    <col min="12030" max="12030" width="18.7109375" style="300" customWidth="1"/>
    <col min="12031" max="12031" width="12.140625" style="300" bestFit="1" customWidth="1"/>
    <col min="12032" max="12033" width="12.42578125" style="300" customWidth="1"/>
    <col min="12034" max="12034" width="2" style="300" customWidth="1"/>
    <col min="12035" max="12036" width="12.42578125" style="300" customWidth="1"/>
    <col min="12037" max="12037" width="1.5703125" style="300" customWidth="1"/>
    <col min="12038" max="12284" width="9.140625" style="300"/>
    <col min="12285" max="12285" width="1.5703125" style="300" customWidth="1"/>
    <col min="12286" max="12286" width="18.7109375" style="300" customWidth="1"/>
    <col min="12287" max="12287" width="12.140625" style="300" bestFit="1" customWidth="1"/>
    <col min="12288" max="12289" width="12.42578125" style="300" customWidth="1"/>
    <col min="12290" max="12290" width="2" style="300" customWidth="1"/>
    <col min="12291" max="12292" width="12.42578125" style="300" customWidth="1"/>
    <col min="12293" max="12293" width="1.5703125" style="300" customWidth="1"/>
    <col min="12294" max="12540" width="9.140625" style="300"/>
    <col min="12541" max="12541" width="1.5703125" style="300" customWidth="1"/>
    <col min="12542" max="12542" width="18.7109375" style="300" customWidth="1"/>
    <col min="12543" max="12543" width="12.140625" style="300" bestFit="1" customWidth="1"/>
    <col min="12544" max="12545" width="12.42578125" style="300" customWidth="1"/>
    <col min="12546" max="12546" width="2" style="300" customWidth="1"/>
    <col min="12547" max="12548" width="12.42578125" style="300" customWidth="1"/>
    <col min="12549" max="12549" width="1.5703125" style="300" customWidth="1"/>
    <col min="12550" max="12796" width="9.140625" style="300"/>
    <col min="12797" max="12797" width="1.5703125" style="300" customWidth="1"/>
    <col min="12798" max="12798" width="18.7109375" style="300" customWidth="1"/>
    <col min="12799" max="12799" width="12.140625" style="300" bestFit="1" customWidth="1"/>
    <col min="12800" max="12801" width="12.42578125" style="300" customWidth="1"/>
    <col min="12802" max="12802" width="2" style="300" customWidth="1"/>
    <col min="12803" max="12804" width="12.42578125" style="300" customWidth="1"/>
    <col min="12805" max="12805" width="1.5703125" style="300" customWidth="1"/>
    <col min="12806" max="13052" width="9.140625" style="300"/>
    <col min="13053" max="13053" width="1.5703125" style="300" customWidth="1"/>
    <col min="13054" max="13054" width="18.7109375" style="300" customWidth="1"/>
    <col min="13055" max="13055" width="12.140625" style="300" bestFit="1" customWidth="1"/>
    <col min="13056" max="13057" width="12.42578125" style="300" customWidth="1"/>
    <col min="13058" max="13058" width="2" style="300" customWidth="1"/>
    <col min="13059" max="13060" width="12.42578125" style="300" customWidth="1"/>
    <col min="13061" max="13061" width="1.5703125" style="300" customWidth="1"/>
    <col min="13062" max="13308" width="9.140625" style="300"/>
    <col min="13309" max="13309" width="1.5703125" style="300" customWidth="1"/>
    <col min="13310" max="13310" width="18.7109375" style="300" customWidth="1"/>
    <col min="13311" max="13311" width="12.140625" style="300" bestFit="1" customWidth="1"/>
    <col min="13312" max="13313" width="12.42578125" style="300" customWidth="1"/>
    <col min="13314" max="13314" width="2" style="300" customWidth="1"/>
    <col min="13315" max="13316" width="12.42578125" style="300" customWidth="1"/>
    <col min="13317" max="13317" width="1.5703125" style="300" customWidth="1"/>
    <col min="13318" max="13564" width="9.140625" style="300"/>
    <col min="13565" max="13565" width="1.5703125" style="300" customWidth="1"/>
    <col min="13566" max="13566" width="18.7109375" style="300" customWidth="1"/>
    <col min="13567" max="13567" width="12.140625" style="300" bestFit="1" customWidth="1"/>
    <col min="13568" max="13569" width="12.42578125" style="300" customWidth="1"/>
    <col min="13570" max="13570" width="2" style="300" customWidth="1"/>
    <col min="13571" max="13572" width="12.42578125" style="300" customWidth="1"/>
    <col min="13573" max="13573" width="1.5703125" style="300" customWidth="1"/>
    <col min="13574" max="13820" width="9.140625" style="300"/>
    <col min="13821" max="13821" width="1.5703125" style="300" customWidth="1"/>
    <col min="13822" max="13822" width="18.7109375" style="300" customWidth="1"/>
    <col min="13823" max="13823" width="12.140625" style="300" bestFit="1" customWidth="1"/>
    <col min="13824" max="13825" width="12.42578125" style="300" customWidth="1"/>
    <col min="13826" max="13826" width="2" style="300" customWidth="1"/>
    <col min="13827" max="13828" width="12.42578125" style="300" customWidth="1"/>
    <col min="13829" max="13829" width="1.5703125" style="300" customWidth="1"/>
    <col min="13830" max="14076" width="9.140625" style="300"/>
    <col min="14077" max="14077" width="1.5703125" style="300" customWidth="1"/>
    <col min="14078" max="14078" width="18.7109375" style="300" customWidth="1"/>
    <col min="14079" max="14079" width="12.140625" style="300" bestFit="1" customWidth="1"/>
    <col min="14080" max="14081" width="12.42578125" style="300" customWidth="1"/>
    <col min="14082" max="14082" width="2" style="300" customWidth="1"/>
    <col min="14083" max="14084" width="12.42578125" style="300" customWidth="1"/>
    <col min="14085" max="14085" width="1.5703125" style="300" customWidth="1"/>
    <col min="14086" max="14332" width="9.140625" style="300"/>
    <col min="14333" max="14333" width="1.5703125" style="300" customWidth="1"/>
    <col min="14334" max="14334" width="18.7109375" style="300" customWidth="1"/>
    <col min="14335" max="14335" width="12.140625" style="300" bestFit="1" customWidth="1"/>
    <col min="14336" max="14337" width="12.42578125" style="300" customWidth="1"/>
    <col min="14338" max="14338" width="2" style="300" customWidth="1"/>
    <col min="14339" max="14340" width="12.42578125" style="300" customWidth="1"/>
    <col min="14341" max="14341" width="1.5703125" style="300" customWidth="1"/>
    <col min="14342" max="14588" width="9.140625" style="300"/>
    <col min="14589" max="14589" width="1.5703125" style="300" customWidth="1"/>
    <col min="14590" max="14590" width="18.7109375" style="300" customWidth="1"/>
    <col min="14591" max="14591" width="12.140625" style="300" bestFit="1" customWidth="1"/>
    <col min="14592" max="14593" width="12.42578125" style="300" customWidth="1"/>
    <col min="14594" max="14594" width="2" style="300" customWidth="1"/>
    <col min="14595" max="14596" width="12.42578125" style="300" customWidth="1"/>
    <col min="14597" max="14597" width="1.5703125" style="300" customWidth="1"/>
    <col min="14598" max="14844" width="9.140625" style="300"/>
    <col min="14845" max="14845" width="1.5703125" style="300" customWidth="1"/>
    <col min="14846" max="14846" width="18.7109375" style="300" customWidth="1"/>
    <col min="14847" max="14847" width="12.140625" style="300" bestFit="1" customWidth="1"/>
    <col min="14848" max="14849" width="12.42578125" style="300" customWidth="1"/>
    <col min="14850" max="14850" width="2" style="300" customWidth="1"/>
    <col min="14851" max="14852" width="12.42578125" style="300" customWidth="1"/>
    <col min="14853" max="14853" width="1.5703125" style="300" customWidth="1"/>
    <col min="14854" max="15100" width="9.140625" style="300"/>
    <col min="15101" max="15101" width="1.5703125" style="300" customWidth="1"/>
    <col min="15102" max="15102" width="18.7109375" style="300" customWidth="1"/>
    <col min="15103" max="15103" width="12.140625" style="300" bestFit="1" customWidth="1"/>
    <col min="15104" max="15105" width="12.42578125" style="300" customWidth="1"/>
    <col min="15106" max="15106" width="2" style="300" customWidth="1"/>
    <col min="15107" max="15108" width="12.42578125" style="300" customWidth="1"/>
    <col min="15109" max="15109" width="1.5703125" style="300" customWidth="1"/>
    <col min="15110" max="15356" width="9.140625" style="300"/>
    <col min="15357" max="15357" width="1.5703125" style="300" customWidth="1"/>
    <col min="15358" max="15358" width="18.7109375" style="300" customWidth="1"/>
    <col min="15359" max="15359" width="12.140625" style="300" bestFit="1" customWidth="1"/>
    <col min="15360" max="15361" width="12.42578125" style="300" customWidth="1"/>
    <col min="15362" max="15362" width="2" style="300" customWidth="1"/>
    <col min="15363" max="15364" width="12.42578125" style="300" customWidth="1"/>
    <col min="15365" max="15365" width="1.5703125" style="300" customWidth="1"/>
    <col min="15366" max="15612" width="9.140625" style="300"/>
    <col min="15613" max="15613" width="1.5703125" style="300" customWidth="1"/>
    <col min="15614" max="15614" width="18.7109375" style="300" customWidth="1"/>
    <col min="15615" max="15615" width="12.140625" style="300" bestFit="1" customWidth="1"/>
    <col min="15616" max="15617" width="12.42578125" style="300" customWidth="1"/>
    <col min="15618" max="15618" width="2" style="300" customWidth="1"/>
    <col min="15619" max="15620" width="12.42578125" style="300" customWidth="1"/>
    <col min="15621" max="15621" width="1.5703125" style="300" customWidth="1"/>
    <col min="15622" max="15868" width="9.140625" style="300"/>
    <col min="15869" max="15869" width="1.5703125" style="300" customWidth="1"/>
    <col min="15870" max="15870" width="18.7109375" style="300" customWidth="1"/>
    <col min="15871" max="15871" width="12.140625" style="300" bestFit="1" customWidth="1"/>
    <col min="15872" max="15873" width="12.42578125" style="300" customWidth="1"/>
    <col min="15874" max="15874" width="2" style="300" customWidth="1"/>
    <col min="15875" max="15876" width="12.42578125" style="300" customWidth="1"/>
    <col min="15877" max="15877" width="1.5703125" style="300" customWidth="1"/>
    <col min="15878" max="16124" width="9.140625" style="300"/>
    <col min="16125" max="16125" width="1.5703125" style="300" customWidth="1"/>
    <col min="16126" max="16126" width="18.7109375" style="300" customWidth="1"/>
    <col min="16127" max="16127" width="12.140625" style="300" bestFit="1" customWidth="1"/>
    <col min="16128" max="16129" width="12.42578125" style="300" customWidth="1"/>
    <col min="16130" max="16130" width="2" style="300" customWidth="1"/>
    <col min="16131" max="16132" width="12.42578125" style="300" customWidth="1"/>
    <col min="16133" max="16133" width="1.5703125" style="300" customWidth="1"/>
    <col min="16134" max="16384" width="9.140625" style="300"/>
  </cols>
  <sheetData>
    <row r="1" spans="1:14" ht="19.5" customHeight="1" x14ac:dyDescent="0.25"/>
    <row r="2" spans="1:14" ht="18.75" x14ac:dyDescent="0.25">
      <c r="B2" s="332" t="s">
        <v>316</v>
      </c>
    </row>
    <row r="3" spans="1:14" ht="15.75" thickBot="1" x14ac:dyDescent="0.3">
      <c r="B3" s="333" t="s">
        <v>183</v>
      </c>
      <c r="C3" s="334"/>
      <c r="D3" s="590" t="s">
        <v>184</v>
      </c>
      <c r="E3" s="591"/>
      <c r="F3" s="335"/>
      <c r="G3" s="592" t="s">
        <v>185</v>
      </c>
      <c r="H3" s="593"/>
      <c r="K3" s="300" t="s">
        <v>82</v>
      </c>
    </row>
    <row r="4" spans="1:14" x14ac:dyDescent="0.25">
      <c r="B4" s="333" t="s">
        <v>148</v>
      </c>
      <c r="C4" s="336"/>
      <c r="D4" s="594" t="s">
        <v>297</v>
      </c>
      <c r="E4" s="595"/>
      <c r="F4" s="335"/>
      <c r="G4" s="592" t="s">
        <v>298</v>
      </c>
      <c r="H4" s="593"/>
      <c r="K4" s="450" t="s">
        <v>186</v>
      </c>
      <c r="M4" s="453" t="s">
        <v>195</v>
      </c>
      <c r="N4" s="454">
        <v>8</v>
      </c>
    </row>
    <row r="5" spans="1:14" x14ac:dyDescent="0.25">
      <c r="B5" s="333" t="s">
        <v>145</v>
      </c>
      <c r="C5" s="336"/>
      <c r="D5" s="596">
        <v>29996</v>
      </c>
      <c r="E5" s="597"/>
      <c r="F5" s="335"/>
      <c r="G5" s="598">
        <v>30682</v>
      </c>
      <c r="H5" s="599"/>
      <c r="K5" s="451" t="s">
        <v>187</v>
      </c>
      <c r="M5" s="455" t="s">
        <v>189</v>
      </c>
      <c r="N5" s="456">
        <v>4</v>
      </c>
    </row>
    <row r="6" spans="1:14" x14ac:dyDescent="0.25">
      <c r="B6" s="333" t="s">
        <v>180</v>
      </c>
      <c r="C6" s="336"/>
      <c r="D6" s="600">
        <v>56</v>
      </c>
      <c r="E6" s="601"/>
      <c r="F6" s="335"/>
      <c r="G6" s="602">
        <v>56</v>
      </c>
      <c r="H6" s="603"/>
      <c r="K6" s="451" t="s">
        <v>188</v>
      </c>
      <c r="M6" s="455" t="s">
        <v>205</v>
      </c>
      <c r="N6" s="456">
        <v>12</v>
      </c>
    </row>
    <row r="7" spans="1:14" x14ac:dyDescent="0.25">
      <c r="B7" s="337" t="s">
        <v>181</v>
      </c>
      <c r="C7" s="338"/>
      <c r="D7" s="604">
        <v>37469</v>
      </c>
      <c r="E7" s="605"/>
      <c r="F7" s="339"/>
      <c r="G7" s="606">
        <v>38108</v>
      </c>
      <c r="H7" s="607"/>
      <c r="K7" s="451" t="s">
        <v>189</v>
      </c>
      <c r="M7" s="455" t="s">
        <v>187</v>
      </c>
      <c r="N7" s="456">
        <v>2</v>
      </c>
    </row>
    <row r="8" spans="1:14" x14ac:dyDescent="0.25">
      <c r="B8" s="340" t="s">
        <v>182</v>
      </c>
      <c r="C8" s="341"/>
      <c r="D8" s="608">
        <f>EOMONTH(EDATE(D5,D6*12),0)+1</f>
        <v>50465</v>
      </c>
      <c r="E8" s="609"/>
      <c r="F8" s="335"/>
      <c r="G8" s="608">
        <f>EOMONTH(EDATE(G5,G6*12),0)+1</f>
        <v>51167</v>
      </c>
      <c r="H8" s="609"/>
      <c r="K8" s="451" t="s">
        <v>190</v>
      </c>
      <c r="M8" s="455" t="s">
        <v>186</v>
      </c>
      <c r="N8" s="456">
        <v>1</v>
      </c>
    </row>
    <row r="9" spans="1:14" x14ac:dyDescent="0.25">
      <c r="B9" s="342" t="s">
        <v>191</v>
      </c>
      <c r="C9" s="341"/>
      <c r="D9" s="343">
        <f ca="1">YEAR(D8)-YEAR(NOW())</f>
        <v>19</v>
      </c>
      <c r="E9" s="344"/>
      <c r="F9" s="335"/>
      <c r="G9" s="343">
        <f ca="1">YEAR(G8)-YEAR(NOW())</f>
        <v>21</v>
      </c>
      <c r="H9" s="344"/>
      <c r="K9" s="451" t="s">
        <v>192</v>
      </c>
      <c r="M9" s="455" t="s">
        <v>193</v>
      </c>
      <c r="N9" s="456">
        <v>7</v>
      </c>
    </row>
    <row r="10" spans="1:14" x14ac:dyDescent="0.25">
      <c r="A10" s="299"/>
      <c r="B10" s="299"/>
      <c r="K10" s="451" t="s">
        <v>193</v>
      </c>
      <c r="M10" s="455" t="s">
        <v>192</v>
      </c>
      <c r="N10" s="456">
        <v>6</v>
      </c>
    </row>
    <row r="11" spans="1:14" x14ac:dyDescent="0.25">
      <c r="B11" s="345" t="s">
        <v>194</v>
      </c>
      <c r="K11" s="451" t="s">
        <v>195</v>
      </c>
      <c r="M11" s="455" t="s">
        <v>188</v>
      </c>
      <c r="N11" s="456">
        <v>3</v>
      </c>
    </row>
    <row r="12" spans="1:14" x14ac:dyDescent="0.25">
      <c r="B12" s="302" t="s">
        <v>183</v>
      </c>
      <c r="C12" s="346"/>
      <c r="D12" s="347" t="s">
        <v>196</v>
      </c>
      <c r="E12" s="347"/>
      <c r="F12" s="335"/>
      <c r="G12" s="347" t="s">
        <v>197</v>
      </c>
      <c r="H12" s="347"/>
      <c r="K12" s="451" t="s">
        <v>198</v>
      </c>
      <c r="M12" s="455" t="s">
        <v>190</v>
      </c>
      <c r="N12" s="456">
        <v>5</v>
      </c>
    </row>
    <row r="13" spans="1:14" x14ac:dyDescent="0.25">
      <c r="B13" s="302" t="s">
        <v>199</v>
      </c>
      <c r="C13" s="346"/>
      <c r="D13" s="591" t="s">
        <v>200</v>
      </c>
      <c r="E13" s="591"/>
      <c r="F13" s="335"/>
      <c r="G13" s="591" t="s">
        <v>201</v>
      </c>
      <c r="H13" s="591"/>
      <c r="K13" s="451" t="s">
        <v>202</v>
      </c>
      <c r="M13" s="455" t="s">
        <v>203</v>
      </c>
      <c r="N13" s="456">
        <v>11</v>
      </c>
    </row>
    <row r="14" spans="1:14" x14ac:dyDescent="0.25">
      <c r="B14" s="302" t="s">
        <v>145</v>
      </c>
      <c r="C14" s="346"/>
      <c r="D14" s="611">
        <v>39203</v>
      </c>
      <c r="E14" s="611"/>
      <c r="F14" s="335"/>
      <c r="G14" s="611">
        <v>40070</v>
      </c>
      <c r="H14" s="611"/>
      <c r="K14" s="451" t="s">
        <v>203</v>
      </c>
      <c r="M14" s="455" t="s">
        <v>202</v>
      </c>
      <c r="N14" s="456">
        <v>10</v>
      </c>
    </row>
    <row r="15" spans="1:14" ht="15.75" thickBot="1" x14ac:dyDescent="0.3">
      <c r="B15" s="302" t="s">
        <v>204</v>
      </c>
      <c r="C15" s="346"/>
      <c r="D15" s="348">
        <v>5</v>
      </c>
      <c r="E15" s="347"/>
      <c r="F15" s="335"/>
      <c r="G15" s="348">
        <v>5</v>
      </c>
      <c r="H15" s="347"/>
      <c r="K15" s="452" t="s">
        <v>205</v>
      </c>
      <c r="M15" s="457" t="s">
        <v>198</v>
      </c>
      <c r="N15" s="458">
        <v>9</v>
      </c>
    </row>
    <row r="16" spans="1:14" x14ac:dyDescent="0.25">
      <c r="B16" s="302" t="s">
        <v>206</v>
      </c>
      <c r="C16" s="346"/>
      <c r="D16" s="349" t="s">
        <v>193</v>
      </c>
      <c r="E16" s="347"/>
      <c r="F16" s="335"/>
      <c r="G16" s="349" t="s">
        <v>193</v>
      </c>
      <c r="H16" s="347"/>
    </row>
    <row r="17" spans="2:8" x14ac:dyDescent="0.25">
      <c r="B17" s="302" t="s">
        <v>207</v>
      </c>
      <c r="C17" s="346"/>
      <c r="D17" s="612">
        <f>DATE((YEAR(D14)+D15),VLOOKUP(D16,Bulan1,2),1)</f>
        <v>41091</v>
      </c>
      <c r="E17" s="612"/>
      <c r="F17" s="335"/>
      <c r="G17" s="612">
        <f>DATE((YEAR(G14)+G15),VLOOKUP(G16,Bulan1,2),1)</f>
        <v>41821</v>
      </c>
      <c r="H17" s="612"/>
    </row>
    <row r="18" spans="2:8" x14ac:dyDescent="0.25">
      <c r="B18" s="350"/>
      <c r="C18" s="351"/>
      <c r="D18" s="351"/>
      <c r="E18" s="351"/>
      <c r="G18" s="352"/>
      <c r="H18" s="351"/>
    </row>
    <row r="19" spans="2:8" x14ac:dyDescent="0.25">
      <c r="B19" s="353" t="s">
        <v>209</v>
      </c>
    </row>
    <row r="20" spans="2:8" x14ac:dyDescent="0.25">
      <c r="B20" s="354" t="s">
        <v>171</v>
      </c>
      <c r="C20" s="354" t="s">
        <v>210</v>
      </c>
      <c r="D20" s="308" t="s">
        <v>104</v>
      </c>
      <c r="E20" s="309" t="s">
        <v>14</v>
      </c>
      <c r="F20" s="299"/>
      <c r="G20" s="354" t="s">
        <v>104</v>
      </c>
      <c r="H20" s="309" t="s">
        <v>14</v>
      </c>
    </row>
    <row r="21" spans="2:8" x14ac:dyDescent="0.25">
      <c r="B21" s="355" t="s">
        <v>211</v>
      </c>
      <c r="C21" s="356">
        <v>1</v>
      </c>
      <c r="D21" s="357">
        <f>D17</f>
        <v>41091</v>
      </c>
      <c r="E21" s="358">
        <f>EOMONTH(D21,$C21*12)</f>
        <v>41486</v>
      </c>
      <c r="F21" s="299"/>
      <c r="G21" s="359">
        <f>G17</f>
        <v>41821</v>
      </c>
      <c r="H21" s="360"/>
    </row>
    <row r="22" spans="2:8" x14ac:dyDescent="0.25">
      <c r="B22" s="361" t="s">
        <v>212</v>
      </c>
      <c r="C22" s="362">
        <v>6</v>
      </c>
      <c r="D22" s="363">
        <f>E21</f>
        <v>41486</v>
      </c>
      <c r="E22" s="364">
        <f>IF(D22="","",EOMONTH(D22,$C22*12))</f>
        <v>43677</v>
      </c>
      <c r="F22" s="299"/>
      <c r="G22" s="365">
        <f t="shared" ref="G22:G25" si="0">IF(AND(F22&gt;0,H21=""),G$17,H21)</f>
        <v>0</v>
      </c>
      <c r="H22" s="364"/>
    </row>
    <row r="23" spans="2:8" x14ac:dyDescent="0.25">
      <c r="B23" s="361" t="s">
        <v>213</v>
      </c>
      <c r="C23" s="362">
        <v>3</v>
      </c>
      <c r="D23" s="363">
        <f t="shared" ref="D23:D25" si="1">E22</f>
        <v>43677</v>
      </c>
      <c r="E23" s="364">
        <f t="shared" ref="E23:E24" si="2">IF(D23="","",EOMONTH(D23,$C23*12))</f>
        <v>44773</v>
      </c>
      <c r="F23" s="299"/>
      <c r="G23" s="365">
        <f t="shared" si="0"/>
        <v>0</v>
      </c>
      <c r="H23" s="364"/>
    </row>
    <row r="24" spans="2:8" x14ac:dyDescent="0.25">
      <c r="B24" s="361" t="s">
        <v>214</v>
      </c>
      <c r="C24" s="362">
        <v>3</v>
      </c>
      <c r="D24" s="363">
        <f t="shared" si="1"/>
        <v>44773</v>
      </c>
      <c r="E24" s="364">
        <f t="shared" si="2"/>
        <v>45869</v>
      </c>
      <c r="F24" s="299"/>
      <c r="G24" s="365">
        <f t="shared" si="0"/>
        <v>0</v>
      </c>
      <c r="H24" s="364"/>
    </row>
    <row r="25" spans="2:8" x14ac:dyDescent="0.25">
      <c r="B25" s="366" t="s">
        <v>215</v>
      </c>
      <c r="C25" s="367">
        <v>8</v>
      </c>
      <c r="D25" s="368">
        <f t="shared" si="1"/>
        <v>45869</v>
      </c>
      <c r="E25" s="369">
        <f>EOMONTH(D25,$C25*6)</f>
        <v>47330</v>
      </c>
      <c r="F25" s="299"/>
      <c r="G25" s="370">
        <f t="shared" si="0"/>
        <v>0</v>
      </c>
      <c r="H25" s="369"/>
    </row>
    <row r="26" spans="2:8" x14ac:dyDescent="0.25">
      <c r="B26" s="610" t="s">
        <v>176</v>
      </c>
      <c r="C26" s="610"/>
      <c r="D26" s="610"/>
      <c r="E26" s="371">
        <f>E25</f>
        <v>47330</v>
      </c>
      <c r="F26" s="299"/>
      <c r="G26" s="364"/>
      <c r="H26" s="371"/>
    </row>
    <row r="27" spans="2:8" ht="19.5" customHeight="1" x14ac:dyDescent="0.25"/>
    <row r="34" spans="3:5" x14ac:dyDescent="0.25">
      <c r="D34" s="372"/>
      <c r="E34" s="373"/>
    </row>
    <row r="36" spans="3:5" x14ac:dyDescent="0.25">
      <c r="C36" s="372"/>
    </row>
  </sheetData>
  <mergeCells count="19">
    <mergeCell ref="B26:D26"/>
    <mergeCell ref="D13:E13"/>
    <mergeCell ref="G13:H13"/>
    <mergeCell ref="D14:E14"/>
    <mergeCell ref="G14:H14"/>
    <mergeCell ref="D17:E17"/>
    <mergeCell ref="G17:H17"/>
    <mergeCell ref="D6:E6"/>
    <mergeCell ref="G6:H6"/>
    <mergeCell ref="D7:E7"/>
    <mergeCell ref="G7:H7"/>
    <mergeCell ref="D8:E8"/>
    <mergeCell ref="G8:H8"/>
    <mergeCell ref="D3:E3"/>
    <mergeCell ref="G3:H3"/>
    <mergeCell ref="D4:E4"/>
    <mergeCell ref="G4:H4"/>
    <mergeCell ref="D5:E5"/>
    <mergeCell ref="G5:H5"/>
  </mergeCells>
  <dataValidations count="1">
    <dataValidation type="list" allowBlank="1" showInputMessage="1" showErrorMessage="1" sqref="IV65550 SR65550 ACN65550 AMJ65550 AWF65550 BGB65550 BPX65550 BZT65550 CJP65550 CTL65550 DDH65550 DND65550 DWZ65550 EGV65550 EQR65550 FAN65550 FKJ65550 FUF65550 GEB65550 GNX65550 GXT65550 HHP65550 HRL65550 IBH65550 ILD65550 IUZ65550 JEV65550 JOR65550 JYN65550 KIJ65550 KSF65550 LCB65550 LLX65550 LVT65550 MFP65550 MPL65550 MZH65550 NJD65550 NSZ65550 OCV65550 OMR65550 OWN65550 PGJ65550 PQF65550 QAB65550 QJX65550 QTT65550 RDP65550 RNL65550 RXH65550 SHD65550 SQZ65550 TAV65550 TKR65550 TUN65550 UEJ65550 UOF65550 UYB65550 VHX65550 VRT65550 WBP65550 WLL65550 WVH65550 IV131086 SR131086 ACN131086 AMJ131086 AWF131086 BGB131086 BPX131086 BZT131086 CJP131086 CTL131086 DDH131086 DND131086 DWZ131086 EGV131086 EQR131086 FAN131086 FKJ131086 FUF131086 GEB131086 GNX131086 GXT131086 HHP131086 HRL131086 IBH131086 ILD131086 IUZ131086 JEV131086 JOR131086 JYN131086 KIJ131086 KSF131086 LCB131086 LLX131086 LVT131086 MFP131086 MPL131086 MZH131086 NJD131086 NSZ131086 OCV131086 OMR131086 OWN131086 PGJ131086 PQF131086 QAB131086 QJX131086 QTT131086 RDP131086 RNL131086 RXH131086 SHD131086 SQZ131086 TAV131086 TKR131086 TUN131086 UEJ131086 UOF131086 UYB131086 VHX131086 VRT131086 WBP131086 WLL131086 WVH131086 IV196622 SR196622 ACN196622 AMJ196622 AWF196622 BGB196622 BPX196622 BZT196622 CJP196622 CTL196622 DDH196622 DND196622 DWZ196622 EGV196622 EQR196622 FAN196622 FKJ196622 FUF196622 GEB196622 GNX196622 GXT196622 HHP196622 HRL196622 IBH196622 ILD196622 IUZ196622 JEV196622 JOR196622 JYN196622 KIJ196622 KSF196622 LCB196622 LLX196622 LVT196622 MFP196622 MPL196622 MZH196622 NJD196622 NSZ196622 OCV196622 OMR196622 OWN196622 PGJ196622 PQF196622 QAB196622 QJX196622 QTT196622 RDP196622 RNL196622 RXH196622 SHD196622 SQZ196622 TAV196622 TKR196622 TUN196622 UEJ196622 UOF196622 UYB196622 VHX196622 VRT196622 WBP196622 WLL196622 WVH196622 IV262158 SR262158 ACN262158 AMJ262158 AWF262158 BGB262158 BPX262158 BZT262158 CJP262158 CTL262158 DDH262158 DND262158 DWZ262158 EGV262158 EQR262158 FAN262158 FKJ262158 FUF262158 GEB262158 GNX262158 GXT262158 HHP262158 HRL262158 IBH262158 ILD262158 IUZ262158 JEV262158 JOR262158 JYN262158 KIJ262158 KSF262158 LCB262158 LLX262158 LVT262158 MFP262158 MPL262158 MZH262158 NJD262158 NSZ262158 OCV262158 OMR262158 OWN262158 PGJ262158 PQF262158 QAB262158 QJX262158 QTT262158 RDP262158 RNL262158 RXH262158 SHD262158 SQZ262158 TAV262158 TKR262158 TUN262158 UEJ262158 UOF262158 UYB262158 VHX262158 VRT262158 WBP262158 WLL262158 WVH262158 IV327694 SR327694 ACN327694 AMJ327694 AWF327694 BGB327694 BPX327694 BZT327694 CJP327694 CTL327694 DDH327694 DND327694 DWZ327694 EGV327694 EQR327694 FAN327694 FKJ327694 FUF327694 GEB327694 GNX327694 GXT327694 HHP327694 HRL327694 IBH327694 ILD327694 IUZ327694 JEV327694 JOR327694 JYN327694 KIJ327694 KSF327694 LCB327694 LLX327694 LVT327694 MFP327694 MPL327694 MZH327694 NJD327694 NSZ327694 OCV327694 OMR327694 OWN327694 PGJ327694 PQF327694 QAB327694 QJX327694 QTT327694 RDP327694 RNL327694 RXH327694 SHD327694 SQZ327694 TAV327694 TKR327694 TUN327694 UEJ327694 UOF327694 UYB327694 VHX327694 VRT327694 WBP327694 WLL327694 WVH327694 IV393230 SR393230 ACN393230 AMJ393230 AWF393230 BGB393230 BPX393230 BZT393230 CJP393230 CTL393230 DDH393230 DND393230 DWZ393230 EGV393230 EQR393230 FAN393230 FKJ393230 FUF393230 GEB393230 GNX393230 GXT393230 HHP393230 HRL393230 IBH393230 ILD393230 IUZ393230 JEV393230 JOR393230 JYN393230 KIJ393230 KSF393230 LCB393230 LLX393230 LVT393230 MFP393230 MPL393230 MZH393230 NJD393230 NSZ393230 OCV393230 OMR393230 OWN393230 PGJ393230 PQF393230 QAB393230 QJX393230 QTT393230 RDP393230 RNL393230 RXH393230 SHD393230 SQZ393230 TAV393230 TKR393230 TUN393230 UEJ393230 UOF393230 UYB393230 VHX393230 VRT393230 WBP393230 WLL393230 WVH393230 IV458766 SR458766 ACN458766 AMJ458766 AWF458766 BGB458766 BPX458766 BZT458766 CJP458766 CTL458766 DDH458766 DND458766 DWZ458766 EGV458766 EQR458766 FAN458766 FKJ458766 FUF458766 GEB458766 GNX458766 GXT458766 HHP458766 HRL458766 IBH458766 ILD458766 IUZ458766 JEV458766 JOR458766 JYN458766 KIJ458766 KSF458766 LCB458766 LLX458766 LVT458766 MFP458766 MPL458766 MZH458766 NJD458766 NSZ458766 OCV458766 OMR458766 OWN458766 PGJ458766 PQF458766 QAB458766 QJX458766 QTT458766 RDP458766 RNL458766 RXH458766 SHD458766 SQZ458766 TAV458766 TKR458766 TUN458766 UEJ458766 UOF458766 UYB458766 VHX458766 VRT458766 WBP458766 WLL458766 WVH458766 IV524302 SR524302 ACN524302 AMJ524302 AWF524302 BGB524302 BPX524302 BZT524302 CJP524302 CTL524302 DDH524302 DND524302 DWZ524302 EGV524302 EQR524302 FAN524302 FKJ524302 FUF524302 GEB524302 GNX524302 GXT524302 HHP524302 HRL524302 IBH524302 ILD524302 IUZ524302 JEV524302 JOR524302 JYN524302 KIJ524302 KSF524302 LCB524302 LLX524302 LVT524302 MFP524302 MPL524302 MZH524302 NJD524302 NSZ524302 OCV524302 OMR524302 OWN524302 PGJ524302 PQF524302 QAB524302 QJX524302 QTT524302 RDP524302 RNL524302 RXH524302 SHD524302 SQZ524302 TAV524302 TKR524302 TUN524302 UEJ524302 UOF524302 UYB524302 VHX524302 VRT524302 WBP524302 WLL524302 WVH524302 IV589838 SR589838 ACN589838 AMJ589838 AWF589838 BGB589838 BPX589838 BZT589838 CJP589838 CTL589838 DDH589838 DND589838 DWZ589838 EGV589838 EQR589838 FAN589838 FKJ589838 FUF589838 GEB589838 GNX589838 GXT589838 HHP589838 HRL589838 IBH589838 ILD589838 IUZ589838 JEV589838 JOR589838 JYN589838 KIJ589838 KSF589838 LCB589838 LLX589838 LVT589838 MFP589838 MPL589838 MZH589838 NJD589838 NSZ589838 OCV589838 OMR589838 OWN589838 PGJ589838 PQF589838 QAB589838 QJX589838 QTT589838 RDP589838 RNL589838 RXH589838 SHD589838 SQZ589838 TAV589838 TKR589838 TUN589838 UEJ589838 UOF589838 UYB589838 VHX589838 VRT589838 WBP589838 WLL589838 WVH589838 IV655374 SR655374 ACN655374 AMJ655374 AWF655374 BGB655374 BPX655374 BZT655374 CJP655374 CTL655374 DDH655374 DND655374 DWZ655374 EGV655374 EQR655374 FAN655374 FKJ655374 FUF655374 GEB655374 GNX655374 GXT655374 HHP655374 HRL655374 IBH655374 ILD655374 IUZ655374 JEV655374 JOR655374 JYN655374 KIJ655374 KSF655374 LCB655374 LLX655374 LVT655374 MFP655374 MPL655374 MZH655374 NJD655374 NSZ655374 OCV655374 OMR655374 OWN655374 PGJ655374 PQF655374 QAB655374 QJX655374 QTT655374 RDP655374 RNL655374 RXH655374 SHD655374 SQZ655374 TAV655374 TKR655374 TUN655374 UEJ655374 UOF655374 UYB655374 VHX655374 VRT655374 WBP655374 WLL655374 WVH655374 IV720910 SR720910 ACN720910 AMJ720910 AWF720910 BGB720910 BPX720910 BZT720910 CJP720910 CTL720910 DDH720910 DND720910 DWZ720910 EGV720910 EQR720910 FAN720910 FKJ720910 FUF720910 GEB720910 GNX720910 GXT720910 HHP720910 HRL720910 IBH720910 ILD720910 IUZ720910 JEV720910 JOR720910 JYN720910 KIJ720910 KSF720910 LCB720910 LLX720910 LVT720910 MFP720910 MPL720910 MZH720910 NJD720910 NSZ720910 OCV720910 OMR720910 OWN720910 PGJ720910 PQF720910 QAB720910 QJX720910 QTT720910 RDP720910 RNL720910 RXH720910 SHD720910 SQZ720910 TAV720910 TKR720910 TUN720910 UEJ720910 UOF720910 UYB720910 VHX720910 VRT720910 WBP720910 WLL720910 WVH720910 IV786446 SR786446 ACN786446 AMJ786446 AWF786446 BGB786446 BPX786446 BZT786446 CJP786446 CTL786446 DDH786446 DND786446 DWZ786446 EGV786446 EQR786446 FAN786446 FKJ786446 FUF786446 GEB786446 GNX786446 GXT786446 HHP786446 HRL786446 IBH786446 ILD786446 IUZ786446 JEV786446 JOR786446 JYN786446 KIJ786446 KSF786446 LCB786446 LLX786446 LVT786446 MFP786446 MPL786446 MZH786446 NJD786446 NSZ786446 OCV786446 OMR786446 OWN786446 PGJ786446 PQF786446 QAB786446 QJX786446 QTT786446 RDP786446 RNL786446 RXH786446 SHD786446 SQZ786446 TAV786446 TKR786446 TUN786446 UEJ786446 UOF786446 UYB786446 VHX786446 VRT786446 WBP786446 WLL786446 WVH786446 IV851982 SR851982 ACN851982 AMJ851982 AWF851982 BGB851982 BPX851982 BZT851982 CJP851982 CTL851982 DDH851982 DND851982 DWZ851982 EGV851982 EQR851982 FAN851982 FKJ851982 FUF851982 GEB851982 GNX851982 GXT851982 HHP851982 HRL851982 IBH851982 ILD851982 IUZ851982 JEV851982 JOR851982 JYN851982 KIJ851982 KSF851982 LCB851982 LLX851982 LVT851982 MFP851982 MPL851982 MZH851982 NJD851982 NSZ851982 OCV851982 OMR851982 OWN851982 PGJ851982 PQF851982 QAB851982 QJX851982 QTT851982 RDP851982 RNL851982 RXH851982 SHD851982 SQZ851982 TAV851982 TKR851982 TUN851982 UEJ851982 UOF851982 UYB851982 VHX851982 VRT851982 WBP851982 WLL851982 WVH851982 IV917518 SR917518 ACN917518 AMJ917518 AWF917518 BGB917518 BPX917518 BZT917518 CJP917518 CTL917518 DDH917518 DND917518 DWZ917518 EGV917518 EQR917518 FAN917518 FKJ917518 FUF917518 GEB917518 GNX917518 GXT917518 HHP917518 HRL917518 IBH917518 ILD917518 IUZ917518 JEV917518 JOR917518 JYN917518 KIJ917518 KSF917518 LCB917518 LLX917518 LVT917518 MFP917518 MPL917518 MZH917518 NJD917518 NSZ917518 OCV917518 OMR917518 OWN917518 PGJ917518 PQF917518 QAB917518 QJX917518 QTT917518 RDP917518 RNL917518 RXH917518 SHD917518 SQZ917518 TAV917518 TKR917518 TUN917518 UEJ917518 UOF917518 UYB917518 VHX917518 VRT917518 WBP917518 WLL917518 WVH917518 IV983054 SR983054 ACN983054 AMJ983054 AWF983054 BGB983054 BPX983054 BZT983054 CJP983054 CTL983054 DDH983054 DND983054 DWZ983054 EGV983054 EQR983054 FAN983054 FKJ983054 FUF983054 GEB983054 GNX983054 GXT983054 HHP983054 HRL983054 IBH983054 ILD983054 IUZ983054 JEV983054 JOR983054 JYN983054 KIJ983054 KSF983054 LCB983054 LLX983054 LVT983054 MFP983054 MPL983054 MZH983054 NJD983054 NSZ983054 OCV983054 OMR983054 OWN983054 PGJ983054 PQF983054 QAB983054 QJX983054 QTT983054 RDP983054 RNL983054 RXH983054 SHD983054 SQZ983054 TAV983054 TKR983054 TUN983054 UEJ983054 UOF983054 UYB983054 VHX983054 VRT983054 WBP983054 WLL983054 WVH983054 IY65550 SU65550 ACQ65550 AMM65550 AWI65550 BGE65550 BQA65550 BZW65550 CJS65550 CTO65550 DDK65550 DNG65550 DXC65550 EGY65550 EQU65550 FAQ65550 FKM65550 FUI65550 GEE65550 GOA65550 GXW65550 HHS65550 HRO65550 IBK65550 ILG65550 IVC65550 JEY65550 JOU65550 JYQ65550 KIM65550 KSI65550 LCE65550 LMA65550 LVW65550 MFS65550 MPO65550 MZK65550 NJG65550 NTC65550 OCY65550 OMU65550 OWQ65550 PGM65550 PQI65550 QAE65550 QKA65550 QTW65550 RDS65550 RNO65550 RXK65550 SHG65550 SRC65550 TAY65550 TKU65550 TUQ65550 UEM65550 UOI65550 UYE65550 VIA65550 VRW65550 WBS65550 WLO65550 WVK65550 IY131086 SU131086 ACQ131086 AMM131086 AWI131086 BGE131086 BQA131086 BZW131086 CJS131086 CTO131086 DDK131086 DNG131086 DXC131086 EGY131086 EQU131086 FAQ131086 FKM131086 FUI131086 GEE131086 GOA131086 GXW131086 HHS131086 HRO131086 IBK131086 ILG131086 IVC131086 JEY131086 JOU131086 JYQ131086 KIM131086 KSI131086 LCE131086 LMA131086 LVW131086 MFS131086 MPO131086 MZK131086 NJG131086 NTC131086 OCY131086 OMU131086 OWQ131086 PGM131086 PQI131086 QAE131086 QKA131086 QTW131086 RDS131086 RNO131086 RXK131086 SHG131086 SRC131086 TAY131086 TKU131086 TUQ131086 UEM131086 UOI131086 UYE131086 VIA131086 VRW131086 WBS131086 WLO131086 WVK131086 IY196622 SU196622 ACQ196622 AMM196622 AWI196622 BGE196622 BQA196622 BZW196622 CJS196622 CTO196622 DDK196622 DNG196622 DXC196622 EGY196622 EQU196622 FAQ196622 FKM196622 FUI196622 GEE196622 GOA196622 GXW196622 HHS196622 HRO196622 IBK196622 ILG196622 IVC196622 JEY196622 JOU196622 JYQ196622 KIM196622 KSI196622 LCE196622 LMA196622 LVW196622 MFS196622 MPO196622 MZK196622 NJG196622 NTC196622 OCY196622 OMU196622 OWQ196622 PGM196622 PQI196622 QAE196622 QKA196622 QTW196622 RDS196622 RNO196622 RXK196622 SHG196622 SRC196622 TAY196622 TKU196622 TUQ196622 UEM196622 UOI196622 UYE196622 VIA196622 VRW196622 WBS196622 WLO196622 WVK196622 IY262158 SU262158 ACQ262158 AMM262158 AWI262158 BGE262158 BQA262158 BZW262158 CJS262158 CTO262158 DDK262158 DNG262158 DXC262158 EGY262158 EQU262158 FAQ262158 FKM262158 FUI262158 GEE262158 GOA262158 GXW262158 HHS262158 HRO262158 IBK262158 ILG262158 IVC262158 JEY262158 JOU262158 JYQ262158 KIM262158 KSI262158 LCE262158 LMA262158 LVW262158 MFS262158 MPO262158 MZK262158 NJG262158 NTC262158 OCY262158 OMU262158 OWQ262158 PGM262158 PQI262158 QAE262158 QKA262158 QTW262158 RDS262158 RNO262158 RXK262158 SHG262158 SRC262158 TAY262158 TKU262158 TUQ262158 UEM262158 UOI262158 UYE262158 VIA262158 VRW262158 WBS262158 WLO262158 WVK262158 IY327694 SU327694 ACQ327694 AMM327694 AWI327694 BGE327694 BQA327694 BZW327694 CJS327694 CTO327694 DDK327694 DNG327694 DXC327694 EGY327694 EQU327694 FAQ327694 FKM327694 FUI327694 GEE327694 GOA327694 GXW327694 HHS327694 HRO327694 IBK327694 ILG327694 IVC327694 JEY327694 JOU327694 JYQ327694 KIM327694 KSI327694 LCE327694 LMA327694 LVW327694 MFS327694 MPO327694 MZK327694 NJG327694 NTC327694 OCY327694 OMU327694 OWQ327694 PGM327694 PQI327694 QAE327694 QKA327694 QTW327694 RDS327694 RNO327694 RXK327694 SHG327694 SRC327694 TAY327694 TKU327694 TUQ327694 UEM327694 UOI327694 UYE327694 VIA327694 VRW327694 WBS327694 WLO327694 WVK327694 IY393230 SU393230 ACQ393230 AMM393230 AWI393230 BGE393230 BQA393230 BZW393230 CJS393230 CTO393230 DDK393230 DNG393230 DXC393230 EGY393230 EQU393230 FAQ393230 FKM393230 FUI393230 GEE393230 GOA393230 GXW393230 HHS393230 HRO393230 IBK393230 ILG393230 IVC393230 JEY393230 JOU393230 JYQ393230 KIM393230 KSI393230 LCE393230 LMA393230 LVW393230 MFS393230 MPO393230 MZK393230 NJG393230 NTC393230 OCY393230 OMU393230 OWQ393230 PGM393230 PQI393230 QAE393230 QKA393230 QTW393230 RDS393230 RNO393230 RXK393230 SHG393230 SRC393230 TAY393230 TKU393230 TUQ393230 UEM393230 UOI393230 UYE393230 VIA393230 VRW393230 WBS393230 WLO393230 WVK393230 IY458766 SU458766 ACQ458766 AMM458766 AWI458766 BGE458766 BQA458766 BZW458766 CJS458766 CTO458766 DDK458766 DNG458766 DXC458766 EGY458766 EQU458766 FAQ458766 FKM458766 FUI458766 GEE458766 GOA458766 GXW458766 HHS458766 HRO458766 IBK458766 ILG458766 IVC458766 JEY458766 JOU458766 JYQ458766 KIM458766 KSI458766 LCE458766 LMA458766 LVW458766 MFS458766 MPO458766 MZK458766 NJG458766 NTC458766 OCY458766 OMU458766 OWQ458766 PGM458766 PQI458766 QAE458766 QKA458766 QTW458766 RDS458766 RNO458766 RXK458766 SHG458766 SRC458766 TAY458766 TKU458766 TUQ458766 UEM458766 UOI458766 UYE458766 VIA458766 VRW458766 WBS458766 WLO458766 WVK458766 IY524302 SU524302 ACQ524302 AMM524302 AWI524302 BGE524302 BQA524302 BZW524302 CJS524302 CTO524302 DDK524302 DNG524302 DXC524302 EGY524302 EQU524302 FAQ524302 FKM524302 FUI524302 GEE524302 GOA524302 GXW524302 HHS524302 HRO524302 IBK524302 ILG524302 IVC524302 JEY524302 JOU524302 JYQ524302 KIM524302 KSI524302 LCE524302 LMA524302 LVW524302 MFS524302 MPO524302 MZK524302 NJG524302 NTC524302 OCY524302 OMU524302 OWQ524302 PGM524302 PQI524302 QAE524302 QKA524302 QTW524302 RDS524302 RNO524302 RXK524302 SHG524302 SRC524302 TAY524302 TKU524302 TUQ524302 UEM524302 UOI524302 UYE524302 VIA524302 VRW524302 WBS524302 WLO524302 WVK524302 IY589838 SU589838 ACQ589838 AMM589838 AWI589838 BGE589838 BQA589838 BZW589838 CJS589838 CTO589838 DDK589838 DNG589838 DXC589838 EGY589838 EQU589838 FAQ589838 FKM589838 FUI589838 GEE589838 GOA589838 GXW589838 HHS589838 HRO589838 IBK589838 ILG589838 IVC589838 JEY589838 JOU589838 JYQ589838 KIM589838 KSI589838 LCE589838 LMA589838 LVW589838 MFS589838 MPO589838 MZK589838 NJG589838 NTC589838 OCY589838 OMU589838 OWQ589838 PGM589838 PQI589838 QAE589838 QKA589838 QTW589838 RDS589838 RNO589838 RXK589838 SHG589838 SRC589838 TAY589838 TKU589838 TUQ589838 UEM589838 UOI589838 UYE589838 VIA589838 VRW589838 WBS589838 WLO589838 WVK589838 IY655374 SU655374 ACQ655374 AMM655374 AWI655374 BGE655374 BQA655374 BZW655374 CJS655374 CTO655374 DDK655374 DNG655374 DXC655374 EGY655374 EQU655374 FAQ655374 FKM655374 FUI655374 GEE655374 GOA655374 GXW655374 HHS655374 HRO655374 IBK655374 ILG655374 IVC655374 JEY655374 JOU655374 JYQ655374 KIM655374 KSI655374 LCE655374 LMA655374 LVW655374 MFS655374 MPO655374 MZK655374 NJG655374 NTC655374 OCY655374 OMU655374 OWQ655374 PGM655374 PQI655374 QAE655374 QKA655374 QTW655374 RDS655374 RNO655374 RXK655374 SHG655374 SRC655374 TAY655374 TKU655374 TUQ655374 UEM655374 UOI655374 UYE655374 VIA655374 VRW655374 WBS655374 WLO655374 WVK655374 IY720910 SU720910 ACQ720910 AMM720910 AWI720910 BGE720910 BQA720910 BZW720910 CJS720910 CTO720910 DDK720910 DNG720910 DXC720910 EGY720910 EQU720910 FAQ720910 FKM720910 FUI720910 GEE720910 GOA720910 GXW720910 HHS720910 HRO720910 IBK720910 ILG720910 IVC720910 JEY720910 JOU720910 JYQ720910 KIM720910 KSI720910 LCE720910 LMA720910 LVW720910 MFS720910 MPO720910 MZK720910 NJG720910 NTC720910 OCY720910 OMU720910 OWQ720910 PGM720910 PQI720910 QAE720910 QKA720910 QTW720910 RDS720910 RNO720910 RXK720910 SHG720910 SRC720910 TAY720910 TKU720910 TUQ720910 UEM720910 UOI720910 UYE720910 VIA720910 VRW720910 WBS720910 WLO720910 WVK720910 IY786446 SU786446 ACQ786446 AMM786446 AWI786446 BGE786446 BQA786446 BZW786446 CJS786446 CTO786446 DDK786446 DNG786446 DXC786446 EGY786446 EQU786446 FAQ786446 FKM786446 FUI786446 GEE786446 GOA786446 GXW786446 HHS786446 HRO786446 IBK786446 ILG786446 IVC786446 JEY786446 JOU786446 JYQ786446 KIM786446 KSI786446 LCE786446 LMA786446 LVW786446 MFS786446 MPO786446 MZK786446 NJG786446 NTC786446 OCY786446 OMU786446 OWQ786446 PGM786446 PQI786446 QAE786446 QKA786446 QTW786446 RDS786446 RNO786446 RXK786446 SHG786446 SRC786446 TAY786446 TKU786446 TUQ786446 UEM786446 UOI786446 UYE786446 VIA786446 VRW786446 WBS786446 WLO786446 WVK786446 IY851982 SU851982 ACQ851982 AMM851982 AWI851982 BGE851982 BQA851982 BZW851982 CJS851982 CTO851982 DDK851982 DNG851982 DXC851982 EGY851982 EQU851982 FAQ851982 FKM851982 FUI851982 GEE851982 GOA851982 GXW851982 HHS851982 HRO851982 IBK851982 ILG851982 IVC851982 JEY851982 JOU851982 JYQ851982 KIM851982 KSI851982 LCE851982 LMA851982 LVW851982 MFS851982 MPO851982 MZK851982 NJG851982 NTC851982 OCY851982 OMU851982 OWQ851982 PGM851982 PQI851982 QAE851982 QKA851982 QTW851982 RDS851982 RNO851982 RXK851982 SHG851982 SRC851982 TAY851982 TKU851982 TUQ851982 UEM851982 UOI851982 UYE851982 VIA851982 VRW851982 WBS851982 WLO851982 WVK851982 IY917518 SU917518 ACQ917518 AMM917518 AWI917518 BGE917518 BQA917518 BZW917518 CJS917518 CTO917518 DDK917518 DNG917518 DXC917518 EGY917518 EQU917518 FAQ917518 FKM917518 FUI917518 GEE917518 GOA917518 GXW917518 HHS917518 HRO917518 IBK917518 ILG917518 IVC917518 JEY917518 JOU917518 JYQ917518 KIM917518 KSI917518 LCE917518 LMA917518 LVW917518 MFS917518 MPO917518 MZK917518 NJG917518 NTC917518 OCY917518 OMU917518 OWQ917518 PGM917518 PQI917518 QAE917518 QKA917518 QTW917518 RDS917518 RNO917518 RXK917518 SHG917518 SRC917518 TAY917518 TKU917518 TUQ917518 UEM917518 UOI917518 UYE917518 VIA917518 VRW917518 WBS917518 WLO917518 WVK917518 IY983054 SU983054 ACQ983054 AMM983054 AWI983054 BGE983054 BQA983054 BZW983054 CJS983054 CTO983054 DDK983054 DNG983054 DXC983054 EGY983054 EQU983054 FAQ983054 FKM983054 FUI983054 GEE983054 GOA983054 GXW983054 HHS983054 HRO983054 IBK983054 ILG983054 IVC983054 JEY983054 JOU983054 JYQ983054 KIM983054 KSI983054 LCE983054 LMA983054 LVW983054 MFS983054 MPO983054 MZK983054 NJG983054 NTC983054 OCY983054 OMU983054 OWQ983054 PGM983054 PQI983054 QAE983054 QKA983054 QTW983054 RDS983054 RNO983054 RXK983054 SHG983054 SRC983054 TAY983054 TKU983054 TUQ983054 UEM983054 UOI983054 UYE983054 VIA983054 VRW983054 WBS983054 WLO983054 WVK983054 G983054 G917518 G851982 G786446 G720910 G655374 G589838 G524302 G458766 G393230 G327694 G262158 G196622 G131086 G65550 D983054 D917518 D851982 D786446 D720910 D655374 D589838 D524302 D458766 D393230 D327694 D262158 D196622 D131086 D65550 IV16 SR16 ACN16 AMJ16 AWF16 BGB16 BPX16 BZT16 CJP16 CTL16 DDH16 DND16 DWZ16 EGV16 EQR16 FAN16 FKJ16 FUF16 GEB16 GNX16 GXT16 HHP16 HRL16 IBH16 ILD16 IUZ16 JEV16 JOR16 JYN16 KIJ16 KSF16 LCB16 LLX16 LVT16 MFP16 MPL16 MZH16 NJD16 NSZ16 OCV16 OMR16 OWN16 PGJ16 PQF16 QAB16 QJX16 QTT16 RDP16 RNL16 RXH16 SHD16 SQZ16 TAV16 TKR16 TUN16 UEJ16 UOF16 UYB16 VHX16 VRT16 WBP16 WLL16 WVH16 IY16 SU16 ACQ16 AMM16 AWI16 BGE16 BQA16 BZW16 CJS16 CTO16 DDK16 DNG16 DXC16 EGY16 EQU16 FAQ16 FKM16 FUI16 GEE16 GOA16 GXW16 HHS16 HRO16 IBK16 ILG16 IVC16 JEY16 JOU16 JYQ16 KIM16 KSI16 LCE16 LMA16 LVW16 MFS16 MPO16 MZK16 NJG16 NTC16 OCY16 OMU16 OWQ16 PGM16 PQI16 QAE16 QKA16 QTW16 RDS16 RNO16 RXK16 SHG16 SRC16 TAY16 TKU16 TUQ16 UEM16 UOI16 UYE16 VIA16 VRW16 WBS16 WLO16 WVK16 G16 D16">
      <formula1>Bulan</formula1>
    </dataValidation>
  </dataValidations>
  <pageMargins left="0.75" right="0.75" top="1" bottom="1" header="0.5" footer="0.5"/>
  <pageSetup paperSize="9" orientation="portrait" horizontalDpi="4294967293" verticalDpi="0" r:id="rId1"/>
  <headerFooter alignWithMargins="0"/>
  <ignoredErrors>
    <ignoredError sqref="D17 G17"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111617" r:id="rId4" name="Scroll Bar 1">
              <controlPr defaultSize="0" autoPict="0">
                <anchor moveWithCells="1">
                  <from>
                    <xdr:col>2</xdr:col>
                    <xdr:colOff>257175</xdr:colOff>
                    <xdr:row>5</xdr:row>
                    <xdr:rowOff>19050</xdr:rowOff>
                  </from>
                  <to>
                    <xdr:col>2</xdr:col>
                    <xdr:colOff>742950</xdr:colOff>
                    <xdr:row>5</xdr:row>
                    <xdr:rowOff>180975</xdr:rowOff>
                  </to>
                </anchor>
              </controlPr>
            </control>
          </mc:Choice>
        </mc:AlternateContent>
        <mc:AlternateContent xmlns:mc="http://schemas.openxmlformats.org/markup-compatibility/2006">
          <mc:Choice Requires="x14">
            <control shapeId="111618" r:id="rId5" name="Scroll Bar 2">
              <controlPr defaultSize="0" autoPict="0">
                <anchor moveWithCells="1">
                  <from>
                    <xdr:col>6</xdr:col>
                    <xdr:colOff>114300</xdr:colOff>
                    <xdr:row>5</xdr:row>
                    <xdr:rowOff>9525</xdr:rowOff>
                  </from>
                  <to>
                    <xdr:col>6</xdr:col>
                    <xdr:colOff>600075</xdr:colOff>
                    <xdr:row>5</xdr:row>
                    <xdr:rowOff>171450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13"/>
  <sheetViews>
    <sheetView showGridLines="0" zoomScaleNormal="100" workbookViewId="0">
      <selection activeCell="D12" sqref="D12"/>
    </sheetView>
  </sheetViews>
  <sheetFormatPr defaultRowHeight="15" x14ac:dyDescent="0.25"/>
  <cols>
    <col min="1" max="1" width="5.85546875" style="1" customWidth="1"/>
    <col min="2" max="2" width="11.85546875" style="1" customWidth="1"/>
    <col min="3" max="3" width="11.42578125" style="1" customWidth="1"/>
    <col min="4" max="5" width="10.7109375" style="1" customWidth="1"/>
    <col min="6" max="6" width="5.85546875" style="1" customWidth="1"/>
    <col min="7" max="16384" width="9.140625" style="1"/>
  </cols>
  <sheetData>
    <row r="1" spans="1:5" ht="19.5" customHeight="1" x14ac:dyDescent="0.25"/>
    <row r="2" spans="1:5" ht="18.75" x14ac:dyDescent="0.25">
      <c r="B2" s="29" t="s">
        <v>33</v>
      </c>
    </row>
    <row r="3" spans="1:5" x14ac:dyDescent="0.25">
      <c r="B3" s="1" t="s">
        <v>40</v>
      </c>
    </row>
    <row r="4" spans="1:5" x14ac:dyDescent="0.25">
      <c r="B4" s="54" t="s">
        <v>34</v>
      </c>
      <c r="C4" s="33"/>
      <c r="D4" s="61">
        <v>1.0416666666666666E-2</v>
      </c>
    </row>
    <row r="5" spans="1:5" x14ac:dyDescent="0.25">
      <c r="B5" s="54" t="s">
        <v>14</v>
      </c>
      <c r="C5" s="33"/>
      <c r="D5" s="61">
        <v>0.10416666666666667</v>
      </c>
    </row>
    <row r="6" spans="1:5" x14ac:dyDescent="0.25">
      <c r="B6" s="54" t="s">
        <v>38</v>
      </c>
      <c r="C6" s="33"/>
      <c r="D6" s="62">
        <v>1</v>
      </c>
    </row>
    <row r="7" spans="1:5" ht="6.75" customHeight="1" x14ac:dyDescent="0.25"/>
    <row r="8" spans="1:5" x14ac:dyDescent="0.25">
      <c r="B8" s="54" t="s">
        <v>35</v>
      </c>
      <c r="C8" s="54"/>
      <c r="D8" s="63">
        <f>D4*24*60</f>
        <v>15</v>
      </c>
    </row>
    <row r="9" spans="1:5" x14ac:dyDescent="0.25">
      <c r="B9" s="54" t="s">
        <v>36</v>
      </c>
      <c r="C9" s="54"/>
      <c r="D9" s="63">
        <f>D5*24*60</f>
        <v>150</v>
      </c>
    </row>
    <row r="10" spans="1:5" x14ac:dyDescent="0.25">
      <c r="B10" s="54" t="s">
        <v>37</v>
      </c>
      <c r="C10" s="54"/>
      <c r="D10" s="64">
        <f>D6</f>
        <v>1</v>
      </c>
    </row>
    <row r="11" spans="1:5" ht="6.75" customHeight="1" x14ac:dyDescent="0.25"/>
    <row r="12" spans="1:5" ht="17.25" customHeight="1" x14ac:dyDescent="0.25">
      <c r="A12" s="1">
        <v>75</v>
      </c>
      <c r="B12" s="55" t="s">
        <v>17</v>
      </c>
      <c r="C12" s="56"/>
      <c r="D12" s="65"/>
      <c r="E12" s="66" t="s">
        <v>373</v>
      </c>
    </row>
    <row r="13" spans="1:5" ht="19.5" customHeight="1" x14ac:dyDescent="0.25"/>
  </sheetData>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6625" r:id="rId3" name="Scroll Bar 1">
              <controlPr defaultSize="0" autoPict="0">
                <anchor moveWithCells="1">
                  <from>
                    <xdr:col>2</xdr:col>
                    <xdr:colOff>123825</xdr:colOff>
                    <xdr:row>11</xdr:row>
                    <xdr:rowOff>28575</xdr:rowOff>
                  </from>
                  <to>
                    <xdr:col>2</xdr:col>
                    <xdr:colOff>609600</xdr:colOff>
                    <xdr:row>11</xdr:row>
                    <xdr:rowOff>190500</xdr:rowOff>
                  </to>
                </anchor>
              </controlPr>
            </control>
          </mc:Choice>
        </mc:AlternateContent>
      </controls>
    </mc:Choice>
  </mc:AlternateConten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1"/>
  <sheetViews>
    <sheetView showGridLines="0" workbookViewId="0">
      <selection activeCell="C5" sqref="C5"/>
    </sheetView>
  </sheetViews>
  <sheetFormatPr defaultRowHeight="15" x14ac:dyDescent="0.25"/>
  <cols>
    <col min="1" max="1" width="5.85546875" style="281" customWidth="1"/>
    <col min="2" max="2" width="19.42578125" style="281" customWidth="1"/>
    <col min="3" max="3" width="20" style="281" customWidth="1"/>
    <col min="4" max="4" width="80.5703125" style="281" customWidth="1"/>
    <col min="5" max="5" width="5.85546875" style="281" customWidth="1"/>
    <col min="6" max="6" width="4.5703125" style="281" customWidth="1"/>
    <col min="7" max="7" width="11.7109375" style="281" customWidth="1"/>
    <col min="8" max="8" width="5.85546875" style="281" customWidth="1"/>
    <col min="9" max="16384" width="9.140625" style="281"/>
  </cols>
  <sheetData>
    <row r="1" spans="2:9" ht="19.5" customHeight="1" x14ac:dyDescent="0.25"/>
    <row r="2" spans="2:9" ht="19.5" thickBot="1" x14ac:dyDescent="0.3">
      <c r="B2" s="282" t="s">
        <v>159</v>
      </c>
    </row>
    <row r="3" spans="2:9" x14ac:dyDescent="0.25">
      <c r="B3" s="283" t="s">
        <v>148</v>
      </c>
      <c r="C3" s="284" t="s">
        <v>317</v>
      </c>
      <c r="F3" s="472">
        <v>0</v>
      </c>
      <c r="G3" s="285" t="s">
        <v>160</v>
      </c>
      <c r="H3" s="475">
        <f>MOD(C4,5)</f>
        <v>2</v>
      </c>
      <c r="I3" s="281" t="s">
        <v>161</v>
      </c>
    </row>
    <row r="4" spans="2:9" x14ac:dyDescent="0.25">
      <c r="B4" s="286" t="s">
        <v>162</v>
      </c>
      <c r="C4" s="287">
        <v>24367</v>
      </c>
      <c r="F4" s="473">
        <v>1</v>
      </c>
      <c r="G4" s="288" t="s">
        <v>163</v>
      </c>
    </row>
    <row r="5" spans="2:9" x14ac:dyDescent="0.25">
      <c r="B5" s="467" t="s">
        <v>318</v>
      </c>
      <c r="C5" s="470"/>
      <c r="D5" s="281" t="s">
        <v>412</v>
      </c>
      <c r="F5" s="473">
        <v>2</v>
      </c>
      <c r="G5" s="288" t="s">
        <v>165</v>
      </c>
    </row>
    <row r="6" spans="2:9" x14ac:dyDescent="0.25">
      <c r="B6" s="468" t="s">
        <v>319</v>
      </c>
      <c r="C6" s="298"/>
      <c r="D6" s="281" t="s">
        <v>426</v>
      </c>
      <c r="F6" s="473">
        <v>3</v>
      </c>
      <c r="G6" s="288" t="s">
        <v>166</v>
      </c>
    </row>
    <row r="7" spans="2:9" ht="15.75" thickBot="1" x14ac:dyDescent="0.3">
      <c r="B7" s="469"/>
      <c r="C7" s="471"/>
      <c r="D7" s="281" t="s">
        <v>427</v>
      </c>
      <c r="F7" s="474">
        <v>4</v>
      </c>
      <c r="G7" s="291" t="s">
        <v>167</v>
      </c>
    </row>
    <row r="8" spans="2:9" ht="19.5" customHeight="1" x14ac:dyDescent="0.25"/>
    <row r="9" spans="2:9" x14ac:dyDescent="0.25">
      <c r="B9" s="292"/>
      <c r="C9" s="292"/>
    </row>
    <row r="10" spans="2:9" x14ac:dyDescent="0.25">
      <c r="B10" s="293"/>
      <c r="C10" s="294"/>
      <c r="F10" s="484"/>
    </row>
    <row r="11" spans="2:9" x14ac:dyDescent="0.25">
      <c r="B11" s="293"/>
      <c r="C11" s="294"/>
    </row>
    <row r="12" spans="2:9" x14ac:dyDescent="0.25">
      <c r="B12" s="295"/>
      <c r="C12" s="295"/>
    </row>
    <row r="13" spans="2:9" x14ac:dyDescent="0.25">
      <c r="B13" s="293"/>
      <c r="C13" s="294"/>
    </row>
    <row r="14" spans="2:9" x14ac:dyDescent="0.25">
      <c r="B14" s="293"/>
      <c r="C14" s="294"/>
    </row>
    <row r="15" spans="2:9" x14ac:dyDescent="0.25">
      <c r="B15" s="293"/>
      <c r="C15" s="294"/>
    </row>
    <row r="16" spans="2:9" x14ac:dyDescent="0.25">
      <c r="B16" s="293"/>
      <c r="C16" s="296"/>
    </row>
    <row r="17" spans="2:3" x14ac:dyDescent="0.25">
      <c r="B17" s="295"/>
      <c r="C17" s="295"/>
    </row>
    <row r="18" spans="2:3" x14ac:dyDescent="0.25">
      <c r="B18" s="295"/>
      <c r="C18" s="296"/>
    </row>
    <row r="19" spans="2:3" x14ac:dyDescent="0.25">
      <c r="B19" s="295"/>
      <c r="C19" s="295"/>
    </row>
    <row r="21" spans="2:3" ht="19.5" customHeight="1" x14ac:dyDescent="0.25"/>
  </sheetData>
  <pageMargins left="0.75" right="0.75" top="1" bottom="1" header="0.5" footer="0.5"/>
  <pageSetup paperSize="9" orientation="portrait" horizontalDpi="4294967293" verticalDpi="0" r:id="rId1"/>
  <headerFooter alignWithMargins="0"/>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1"/>
  <sheetViews>
    <sheetView showGridLines="0" workbookViewId="0">
      <selection activeCell="C4" sqref="C4"/>
    </sheetView>
  </sheetViews>
  <sheetFormatPr defaultRowHeight="15" x14ac:dyDescent="0.25"/>
  <cols>
    <col min="1" max="1" width="5.85546875" style="265" customWidth="1"/>
    <col min="2" max="2" width="25.42578125" style="265" customWidth="1"/>
    <col min="3" max="3" width="16.28515625" style="265" customWidth="1"/>
    <col min="4" max="4" width="15.85546875" style="265" customWidth="1"/>
    <col min="5" max="5" width="4.42578125" style="265" customWidth="1"/>
    <col min="6" max="6" width="6.42578125" style="265" customWidth="1"/>
    <col min="7" max="7" width="28.42578125" style="265" customWidth="1"/>
    <col min="8" max="8" width="5.85546875" style="265" customWidth="1"/>
    <col min="9" max="9" width="28.140625" style="265" customWidth="1"/>
    <col min="10" max="10" width="10.7109375" style="265" bestFit="1" customWidth="1"/>
    <col min="11" max="16384" width="9.140625" style="265"/>
  </cols>
  <sheetData>
    <row r="1" spans="2:10" ht="19.5" customHeight="1" x14ac:dyDescent="0.25"/>
    <row r="2" spans="2:10" ht="18.75" x14ac:dyDescent="0.25">
      <c r="B2" s="264" t="s">
        <v>300</v>
      </c>
    </row>
    <row r="3" spans="2:10" x14ac:dyDescent="0.25">
      <c r="B3" s="459" t="s">
        <v>301</v>
      </c>
      <c r="C3" s="460">
        <v>43699</v>
      </c>
    </row>
    <row r="4" spans="2:10" x14ac:dyDescent="0.25">
      <c r="B4" s="459" t="s">
        <v>302</v>
      </c>
      <c r="C4" s="461"/>
      <c r="D4" s="481" t="s">
        <v>428</v>
      </c>
    </row>
    <row r="5" spans="2:10" x14ac:dyDescent="0.25">
      <c r="C5" s="462"/>
      <c r="J5" s="463"/>
    </row>
    <row r="6" spans="2:10" x14ac:dyDescent="0.25">
      <c r="C6" s="464" t="s">
        <v>302</v>
      </c>
      <c r="F6" s="464" t="s">
        <v>315</v>
      </c>
    </row>
    <row r="7" spans="2:10" x14ac:dyDescent="0.25">
      <c r="C7" s="479" t="s">
        <v>28</v>
      </c>
      <c r="D7" s="480" t="s">
        <v>302</v>
      </c>
      <c r="F7" s="479" t="s">
        <v>320</v>
      </c>
      <c r="G7" s="480" t="s">
        <v>72</v>
      </c>
    </row>
    <row r="8" spans="2:10" x14ac:dyDescent="0.25">
      <c r="C8" s="482">
        <f ca="1">DATE(YEAR(NOW()),1,1)</f>
        <v>43466</v>
      </c>
      <c r="D8" s="477" t="s">
        <v>303</v>
      </c>
      <c r="F8" s="476" t="s">
        <v>321</v>
      </c>
      <c r="G8" s="478" t="str">
        <f t="shared" ref="G8:G20" ca="1" si="0">_xlfn.FORMULATEXT(C8)</f>
        <v>=DATE(YEAR(NOW());1;1)</v>
      </c>
    </row>
    <row r="9" spans="2:10" x14ac:dyDescent="0.25">
      <c r="C9" s="482">
        <f ca="1">DATE(YEAR(NOW()),1,20)</f>
        <v>43485</v>
      </c>
      <c r="D9" s="477" t="s">
        <v>304</v>
      </c>
      <c r="F9" s="476" t="s">
        <v>322</v>
      </c>
      <c r="G9" s="478" t="str">
        <f t="shared" ca="1" si="0"/>
        <v>=DATE(YEAR(NOW());1;20)</v>
      </c>
    </row>
    <row r="10" spans="2:10" x14ac:dyDescent="0.25">
      <c r="C10" s="482">
        <f ca="1">DATE(YEAR(TODAY()),2,19)</f>
        <v>43515</v>
      </c>
      <c r="D10" s="477" t="s">
        <v>305</v>
      </c>
      <c r="F10" s="476" t="s">
        <v>323</v>
      </c>
      <c r="G10" s="478" t="str">
        <f t="shared" ca="1" si="0"/>
        <v>=DATE(YEAR(TODAY());2;19)</v>
      </c>
    </row>
    <row r="11" spans="2:10" x14ac:dyDescent="0.25">
      <c r="C11" s="482">
        <f ca="1">DATE(YEAR(TODAY()),3,21)</f>
        <v>43545</v>
      </c>
      <c r="D11" s="477" t="s">
        <v>306</v>
      </c>
      <c r="F11" s="476" t="s">
        <v>324</v>
      </c>
      <c r="G11" s="478" t="str">
        <f t="shared" ca="1" si="0"/>
        <v>=DATE(YEAR(TODAY());3;21)</v>
      </c>
    </row>
    <row r="12" spans="2:10" x14ac:dyDescent="0.25">
      <c r="C12" s="482">
        <f ca="1">DATE(YEAR(TODAY()),4,20)</f>
        <v>43575</v>
      </c>
      <c r="D12" s="477" t="s">
        <v>307</v>
      </c>
      <c r="F12" s="476" t="s">
        <v>325</v>
      </c>
      <c r="G12" s="478" t="str">
        <f t="shared" ca="1" si="0"/>
        <v>=DATE(YEAR(TODAY());4;20)</v>
      </c>
    </row>
    <row r="13" spans="2:10" x14ac:dyDescent="0.25">
      <c r="C13" s="482">
        <f ca="1">DATE(YEAR(TODAY()),5,21)</f>
        <v>43606</v>
      </c>
      <c r="D13" s="477" t="s">
        <v>308</v>
      </c>
      <c r="F13" s="476" t="s">
        <v>326</v>
      </c>
      <c r="G13" s="478" t="str">
        <f t="shared" ca="1" si="0"/>
        <v>=DATE(YEAR(TODAY());5;21)</v>
      </c>
    </row>
    <row r="14" spans="2:10" x14ac:dyDescent="0.25">
      <c r="C14" s="482">
        <f ca="1">DATE(YEAR(TODAY()),6,22)</f>
        <v>43638</v>
      </c>
      <c r="D14" s="477" t="s">
        <v>309</v>
      </c>
      <c r="F14" s="476" t="s">
        <v>327</v>
      </c>
      <c r="G14" s="478" t="str">
        <f t="shared" ca="1" si="0"/>
        <v>=DATE(YEAR(TODAY());6;22)</v>
      </c>
    </row>
    <row r="15" spans="2:10" x14ac:dyDescent="0.25">
      <c r="C15" s="482">
        <f ca="1">DATE(YEAR(TODAY()),7,23)</f>
        <v>43669</v>
      </c>
      <c r="D15" s="477" t="s">
        <v>310</v>
      </c>
      <c r="F15" s="476" t="s">
        <v>328</v>
      </c>
      <c r="G15" s="478" t="str">
        <f t="shared" ca="1" si="0"/>
        <v>=DATE(YEAR(TODAY());7;23)</v>
      </c>
    </row>
    <row r="16" spans="2:10" x14ac:dyDescent="0.25">
      <c r="C16" s="482">
        <f ca="1">DATE(YEAR(NOW()),8,23)</f>
        <v>43700</v>
      </c>
      <c r="D16" s="477" t="s">
        <v>311</v>
      </c>
      <c r="F16" s="476" t="s">
        <v>329</v>
      </c>
      <c r="G16" s="478" t="str">
        <f t="shared" ca="1" si="0"/>
        <v>=DATE(YEAR(NOW());8;23)</v>
      </c>
    </row>
    <row r="17" spans="3:7" x14ac:dyDescent="0.25">
      <c r="C17" s="482">
        <f ca="1">DATE(YEAR(NOW()),9,23)</f>
        <v>43731</v>
      </c>
      <c r="D17" s="477" t="s">
        <v>312</v>
      </c>
      <c r="F17" s="476" t="s">
        <v>330</v>
      </c>
      <c r="G17" s="478" t="str">
        <f t="shared" ca="1" si="0"/>
        <v>=DATE(YEAR(NOW());9;23)</v>
      </c>
    </row>
    <row r="18" spans="3:7" x14ac:dyDescent="0.25">
      <c r="C18" s="482">
        <f ca="1">DATE(YEAR(TODAY()),10,24)</f>
        <v>43762</v>
      </c>
      <c r="D18" s="477" t="s">
        <v>313</v>
      </c>
      <c r="F18" s="476" t="s">
        <v>276</v>
      </c>
      <c r="G18" s="478" t="str">
        <f t="shared" ca="1" si="0"/>
        <v>=DATE(YEAR(TODAY());10;24)</v>
      </c>
    </row>
    <row r="19" spans="3:7" ht="15" customHeight="1" x14ac:dyDescent="0.25">
      <c r="C19" s="482">
        <f ca="1">DATE(YEAR(TODAY()),11,23)</f>
        <v>43792</v>
      </c>
      <c r="D19" s="477" t="s">
        <v>314</v>
      </c>
      <c r="F19" s="476" t="s">
        <v>331</v>
      </c>
      <c r="G19" s="478" t="str">
        <f t="shared" ca="1" si="0"/>
        <v>=DATE(YEAR(TODAY());11;23)</v>
      </c>
    </row>
    <row r="20" spans="3:7" x14ac:dyDescent="0.25">
      <c r="C20" s="483">
        <f ca="1">DATE(YEAR(TODAY()),12,22)</f>
        <v>43821</v>
      </c>
      <c r="D20" s="477" t="s">
        <v>303</v>
      </c>
      <c r="F20" s="476" t="s">
        <v>332</v>
      </c>
      <c r="G20" s="478" t="str">
        <f t="shared" ca="1" si="0"/>
        <v>=DATE(YEAR(TODAY());12;22)</v>
      </c>
    </row>
    <row r="21" spans="3:7" ht="19.5" customHeight="1" x14ac:dyDescent="0.25"/>
  </sheetData>
  <pageMargins left="0.7" right="0.7" top="0.75" bottom="0.75" header="0.3" footer="0.3"/>
  <pageSetup paperSize="9" orientation="portrait" horizontalDpi="4294967293" verticalDpi="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2"/>
  <sheetViews>
    <sheetView showGridLines="0" zoomScaleNormal="100" workbookViewId="0">
      <selection activeCell="C5" sqref="C5"/>
    </sheetView>
  </sheetViews>
  <sheetFormatPr defaultRowHeight="15" x14ac:dyDescent="0.25"/>
  <cols>
    <col min="1" max="1" width="5.85546875" style="281" customWidth="1"/>
    <col min="2" max="2" width="16.28515625" style="281" customWidth="1"/>
    <col min="3" max="3" width="19.5703125" style="281" customWidth="1"/>
    <col min="4" max="4" width="57.5703125" style="281" customWidth="1"/>
    <col min="5" max="5" width="5.85546875" style="281" customWidth="1"/>
    <col min="6" max="16384" width="9.140625" style="281"/>
  </cols>
  <sheetData>
    <row r="1" spans="2:5" ht="19.5" customHeight="1" x14ac:dyDescent="0.25"/>
    <row r="2" spans="2:5" ht="18.75" x14ac:dyDescent="0.25">
      <c r="B2" s="282" t="s">
        <v>333</v>
      </c>
    </row>
    <row r="3" spans="2:5" x14ac:dyDescent="0.25">
      <c r="B3" s="283" t="s">
        <v>148</v>
      </c>
      <c r="C3" s="284" t="s">
        <v>299</v>
      </c>
    </row>
    <row r="4" spans="2:5" x14ac:dyDescent="0.25">
      <c r="B4" s="286" t="s">
        <v>162</v>
      </c>
      <c r="C4" s="287">
        <v>24838</v>
      </c>
    </row>
    <row r="5" spans="2:5" x14ac:dyDescent="0.25">
      <c r="B5" s="289" t="s">
        <v>164</v>
      </c>
      <c r="C5" s="290"/>
      <c r="D5" s="281" t="s">
        <v>427</v>
      </c>
    </row>
    <row r="6" spans="2:5" ht="15" customHeight="1" x14ac:dyDescent="0.25">
      <c r="B6" s="465" t="s">
        <v>302</v>
      </c>
      <c r="C6" s="466"/>
      <c r="D6" s="486" t="s">
        <v>429</v>
      </c>
      <c r="E6" s="297"/>
    </row>
    <row r="8" spans="2:5" ht="15" customHeight="1" x14ac:dyDescent="0.25">
      <c r="B8" s="485" t="s">
        <v>302</v>
      </c>
    </row>
    <row r="9" spans="2:5" ht="15" customHeight="1" x14ac:dyDescent="0.25">
      <c r="B9" s="479" t="s">
        <v>28</v>
      </c>
      <c r="C9" s="480" t="s">
        <v>302</v>
      </c>
      <c r="D9" s="541"/>
    </row>
    <row r="10" spans="2:5" x14ac:dyDescent="0.25">
      <c r="B10" s="543">
        <f ca="1">DATE(YEAR(NOW()),1,1)</f>
        <v>43466</v>
      </c>
      <c r="C10" s="477" t="s">
        <v>303</v>
      </c>
    </row>
    <row r="11" spans="2:5" x14ac:dyDescent="0.25">
      <c r="B11" s="543">
        <f ca="1">DATE(YEAR(NOW()),1,20)</f>
        <v>43485</v>
      </c>
      <c r="C11" s="477" t="s">
        <v>304</v>
      </c>
      <c r="D11" s="542"/>
    </row>
    <row r="12" spans="2:5" x14ac:dyDescent="0.25">
      <c r="B12" s="543">
        <f ca="1">DATE(YEAR(NOW()),2,19)</f>
        <v>43515</v>
      </c>
      <c r="C12" s="477" t="s">
        <v>305</v>
      </c>
      <c r="D12" s="542"/>
    </row>
    <row r="13" spans="2:5" x14ac:dyDescent="0.25">
      <c r="B13" s="543">
        <f ca="1">DATE(YEAR(NOW()),3,21)</f>
        <v>43545</v>
      </c>
      <c r="C13" s="477" t="s">
        <v>306</v>
      </c>
      <c r="D13" s="542"/>
    </row>
    <row r="14" spans="2:5" x14ac:dyDescent="0.25">
      <c r="B14" s="543">
        <f ca="1">DATE(YEAR(NOW()),4,20)</f>
        <v>43575</v>
      </c>
      <c r="C14" s="477" t="s">
        <v>307</v>
      </c>
      <c r="D14" s="542"/>
    </row>
    <row r="15" spans="2:5" x14ac:dyDescent="0.25">
      <c r="B15" s="543">
        <f ca="1">DATE(YEAR(NOW()),5,21)</f>
        <v>43606</v>
      </c>
      <c r="C15" s="477" t="s">
        <v>308</v>
      </c>
      <c r="D15" s="542"/>
    </row>
    <row r="16" spans="2:5" x14ac:dyDescent="0.25">
      <c r="B16" s="543">
        <f ca="1">DATE(YEAR(NOW()),6,22)</f>
        <v>43638</v>
      </c>
      <c r="C16" s="477" t="s">
        <v>309</v>
      </c>
      <c r="D16" s="542"/>
    </row>
    <row r="17" spans="2:4" x14ac:dyDescent="0.25">
      <c r="B17" s="543">
        <f ca="1">DATE(YEAR(NOW()),7,23)</f>
        <v>43669</v>
      </c>
      <c r="C17" s="477" t="s">
        <v>310</v>
      </c>
      <c r="D17" s="542"/>
    </row>
    <row r="18" spans="2:4" x14ac:dyDescent="0.25">
      <c r="B18" s="543">
        <f ca="1">DATE(YEAR(NOW()),8,23)</f>
        <v>43700</v>
      </c>
      <c r="C18" s="477" t="s">
        <v>311</v>
      </c>
      <c r="D18" s="542"/>
    </row>
    <row r="19" spans="2:4" x14ac:dyDescent="0.25">
      <c r="B19" s="543">
        <f ca="1">DATE(YEAR(NOW()),9,23)</f>
        <v>43731</v>
      </c>
      <c r="C19" s="477" t="s">
        <v>312</v>
      </c>
      <c r="D19" s="542"/>
    </row>
    <row r="20" spans="2:4" x14ac:dyDescent="0.25">
      <c r="B20" s="543">
        <f ca="1">DATE(YEAR(NOW()),10,24)</f>
        <v>43762</v>
      </c>
      <c r="C20" s="477" t="s">
        <v>313</v>
      </c>
      <c r="D20" s="542"/>
    </row>
    <row r="21" spans="2:4" x14ac:dyDescent="0.25">
      <c r="B21" s="543">
        <f ca="1">DATE(YEAR(NOW()),11,23)</f>
        <v>43792</v>
      </c>
      <c r="C21" s="477" t="s">
        <v>314</v>
      </c>
      <c r="D21" s="542"/>
    </row>
    <row r="22" spans="2:4" x14ac:dyDescent="0.25">
      <c r="B22" s="544">
        <f ca="1">DATE(YEAR(NOW()),12,22)</f>
        <v>43821</v>
      </c>
      <c r="C22" s="477" t="s">
        <v>303</v>
      </c>
      <c r="D22" s="542"/>
    </row>
  </sheetData>
  <pageMargins left="0.75" right="0.75" top="1" bottom="1" header="0.5" footer="0.5"/>
  <pageSetup paperSize="9" orientation="portrait" horizontalDpi="4294967293" verticalDpi="0"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showGridLines="0" workbookViewId="0">
      <selection activeCell="E9" sqref="E9"/>
    </sheetView>
  </sheetViews>
  <sheetFormatPr defaultRowHeight="15" x14ac:dyDescent="0.25"/>
  <cols>
    <col min="1" max="1" width="5.85546875" style="265" customWidth="1"/>
    <col min="2" max="2" width="4.7109375" style="265" customWidth="1"/>
    <col min="3" max="3" width="18.7109375" style="265" customWidth="1"/>
    <col min="4" max="4" width="15.5703125" style="265" customWidth="1"/>
    <col min="5" max="5" width="24.140625" style="265" customWidth="1"/>
    <col min="6" max="6" width="5.85546875" style="265" customWidth="1"/>
    <col min="7" max="16384" width="9.140625" style="265"/>
  </cols>
  <sheetData>
    <row r="2" spans="2:5" ht="18.75" x14ac:dyDescent="0.25">
      <c r="B2" s="264" t="s">
        <v>142</v>
      </c>
    </row>
    <row r="3" spans="2:5" ht="16.5" customHeight="1" x14ac:dyDescent="0.25">
      <c r="B3" s="266" t="s">
        <v>143</v>
      </c>
      <c r="C3" s="267"/>
      <c r="D3" s="268"/>
      <c r="E3" s="269" t="s">
        <v>144</v>
      </c>
    </row>
    <row r="4" spans="2:5" ht="16.5" customHeight="1" x14ac:dyDescent="0.25">
      <c r="B4" s="266" t="s">
        <v>145</v>
      </c>
      <c r="C4" s="267"/>
      <c r="D4" s="268">
        <v>24915</v>
      </c>
      <c r="E4" s="270"/>
    </row>
    <row r="5" spans="2:5" ht="16.5" customHeight="1" x14ac:dyDescent="0.25">
      <c r="B5" s="271" t="s">
        <v>146</v>
      </c>
      <c r="C5" s="272"/>
      <c r="D5" s="273"/>
      <c r="E5" s="274"/>
    </row>
    <row r="6" spans="2:5" ht="43.5" customHeight="1" x14ac:dyDescent="0.25">
      <c r="B6" s="613" t="s">
        <v>147</v>
      </c>
      <c r="C6" s="614"/>
      <c r="D6" s="615" t="s">
        <v>430</v>
      </c>
      <c r="E6" s="616"/>
    </row>
    <row r="8" spans="2:5" x14ac:dyDescent="0.25">
      <c r="B8" s="275" t="s">
        <v>20</v>
      </c>
      <c r="C8" s="276" t="s">
        <v>148</v>
      </c>
      <c r="D8" s="276" t="s">
        <v>145</v>
      </c>
      <c r="E8" s="275" t="s">
        <v>149</v>
      </c>
    </row>
    <row r="9" spans="2:5" x14ac:dyDescent="0.25">
      <c r="B9" s="277">
        <v>1</v>
      </c>
      <c r="C9" s="278" t="s">
        <v>150</v>
      </c>
      <c r="D9" s="279">
        <v>28502</v>
      </c>
      <c r="E9" s="280" t="e">
        <f>DATEDIF(D9,D$3,"Y")&amp;" tahun "&amp;DATEDIF(D9,D$3,"YM")&amp;" bulan "&amp;DATEDIF(D9,D$3,"MD")&amp;" hari"</f>
        <v>#NUM!</v>
      </c>
    </row>
    <row r="10" spans="2:5" x14ac:dyDescent="0.25">
      <c r="B10" s="277">
        <v>2</v>
      </c>
      <c r="C10" s="278" t="s">
        <v>151</v>
      </c>
      <c r="D10" s="279">
        <v>24392</v>
      </c>
      <c r="E10" s="280" t="e">
        <f t="shared" ref="E10:E18" si="0">DATEDIF(D10,D$3,"Y")&amp;" tahun "&amp;DATEDIF(D10,D$3,"YM")&amp;" bulan "&amp;DATEDIF(D10,D$3,"MD")&amp;" hari"</f>
        <v>#NUM!</v>
      </c>
    </row>
    <row r="11" spans="2:5" x14ac:dyDescent="0.25">
      <c r="B11" s="277">
        <v>3</v>
      </c>
      <c r="C11" s="278" t="s">
        <v>152</v>
      </c>
      <c r="D11" s="279">
        <v>36028</v>
      </c>
      <c r="E11" s="280" t="e">
        <f t="shared" si="0"/>
        <v>#NUM!</v>
      </c>
    </row>
    <row r="12" spans="2:5" x14ac:dyDescent="0.25">
      <c r="B12" s="277">
        <v>4</v>
      </c>
      <c r="C12" s="278" t="s">
        <v>153</v>
      </c>
      <c r="D12" s="279">
        <v>26572</v>
      </c>
      <c r="E12" s="280" t="e">
        <f t="shared" si="0"/>
        <v>#NUM!</v>
      </c>
    </row>
    <row r="13" spans="2:5" x14ac:dyDescent="0.25">
      <c r="B13" s="277">
        <v>5</v>
      </c>
      <c r="C13" s="278" t="s">
        <v>154</v>
      </c>
      <c r="D13" s="279">
        <v>22814</v>
      </c>
      <c r="E13" s="280" t="e">
        <f t="shared" si="0"/>
        <v>#NUM!</v>
      </c>
    </row>
    <row r="14" spans="2:5" x14ac:dyDescent="0.25">
      <c r="B14" s="277">
        <v>6</v>
      </c>
      <c r="C14" s="278" t="s">
        <v>155</v>
      </c>
      <c r="D14" s="279">
        <v>28955</v>
      </c>
      <c r="E14" s="280" t="e">
        <f t="shared" si="0"/>
        <v>#NUM!</v>
      </c>
    </row>
    <row r="15" spans="2:5" x14ac:dyDescent="0.25">
      <c r="B15" s="277">
        <v>7</v>
      </c>
      <c r="C15" s="278" t="s">
        <v>156</v>
      </c>
      <c r="D15" s="279">
        <v>32564</v>
      </c>
      <c r="E15" s="280" t="e">
        <f t="shared" si="0"/>
        <v>#NUM!</v>
      </c>
    </row>
    <row r="16" spans="2:5" x14ac:dyDescent="0.25">
      <c r="B16" s="277">
        <v>8</v>
      </c>
      <c r="C16" s="278" t="s">
        <v>157</v>
      </c>
      <c r="D16" s="279">
        <v>35520</v>
      </c>
      <c r="E16" s="280" t="e">
        <f t="shared" si="0"/>
        <v>#NUM!</v>
      </c>
    </row>
    <row r="17" spans="2:5" x14ac:dyDescent="0.25">
      <c r="B17" s="277">
        <v>9</v>
      </c>
      <c r="C17" s="278" t="s">
        <v>158</v>
      </c>
      <c r="D17" s="279">
        <v>30686</v>
      </c>
      <c r="E17" s="280" t="e">
        <f t="shared" si="0"/>
        <v>#NUM!</v>
      </c>
    </row>
    <row r="18" spans="2:5" x14ac:dyDescent="0.25">
      <c r="B18" s="277">
        <v>10</v>
      </c>
      <c r="C18" s="278" t="s">
        <v>334</v>
      </c>
      <c r="D18" s="279">
        <v>24838</v>
      </c>
      <c r="E18" s="280" t="e">
        <f t="shared" si="0"/>
        <v>#NUM!</v>
      </c>
    </row>
    <row r="19" spans="2:5" ht="19.5" customHeight="1" x14ac:dyDescent="0.25"/>
  </sheetData>
  <mergeCells count="2">
    <mergeCell ref="B6:C6"/>
    <mergeCell ref="D6:E6"/>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F26"/>
  <sheetViews>
    <sheetView showGridLines="0" zoomScaleNormal="100" workbookViewId="0">
      <selection activeCell="D4" sqref="D4"/>
    </sheetView>
  </sheetViews>
  <sheetFormatPr defaultRowHeight="15" x14ac:dyDescent="0.25"/>
  <cols>
    <col min="1" max="1" width="5.85546875" style="374" customWidth="1"/>
    <col min="2" max="2" width="5.28515625" style="374" customWidth="1"/>
    <col min="3" max="3" width="15.5703125" style="374" customWidth="1"/>
    <col min="4" max="4" width="31.140625" style="374" customWidth="1"/>
    <col min="5" max="5" width="40.5703125" style="374" customWidth="1"/>
    <col min="6" max="6" width="5.85546875" style="374" customWidth="1"/>
    <col min="7" max="8" width="9.140625" style="374"/>
    <col min="9" max="9" width="6.42578125" style="374" customWidth="1"/>
    <col min="10" max="10" width="5.85546875" style="374" customWidth="1"/>
    <col min="11" max="11" width="13.42578125" style="374" customWidth="1"/>
    <col min="12" max="12" width="19.5703125" style="374" customWidth="1"/>
    <col min="13" max="16384" width="9.140625" style="374"/>
  </cols>
  <sheetData>
    <row r="1" spans="2:32" ht="19.5" customHeight="1" x14ac:dyDescent="0.25"/>
    <row r="2" spans="2:32" ht="18.75" x14ac:dyDescent="0.25">
      <c r="B2" s="375" t="s">
        <v>216</v>
      </c>
      <c r="C2" s="375"/>
    </row>
    <row r="3" spans="2:32" x14ac:dyDescent="0.25">
      <c r="B3" s="376" t="s">
        <v>260</v>
      </c>
      <c r="C3" s="376"/>
      <c r="D3" s="391">
        <v>43699</v>
      </c>
    </row>
    <row r="4" spans="2:32" ht="15" customHeight="1" x14ac:dyDescent="0.25">
      <c r="B4" s="376" t="s">
        <v>217</v>
      </c>
      <c r="C4" s="376"/>
      <c r="D4" s="377"/>
      <c r="E4" s="620" t="s">
        <v>431</v>
      </c>
    </row>
    <row r="5" spans="2:32" x14ac:dyDescent="0.25">
      <c r="E5" s="620"/>
    </row>
    <row r="6" spans="2:32" x14ac:dyDescent="0.25">
      <c r="C6" s="378" t="s">
        <v>218</v>
      </c>
      <c r="E6" s="620"/>
    </row>
    <row r="7" spans="2:32" x14ac:dyDescent="0.25">
      <c r="C7" s="379" t="s">
        <v>219</v>
      </c>
      <c r="E7" s="620"/>
      <c r="V7" s="380" t="s">
        <v>220</v>
      </c>
    </row>
    <row r="8" spans="2:32" x14ac:dyDescent="0.25">
      <c r="C8" s="379" t="s">
        <v>221</v>
      </c>
      <c r="D8" s="392"/>
      <c r="V8" s="381" t="s">
        <v>222</v>
      </c>
      <c r="W8" s="621" t="s">
        <v>208</v>
      </c>
      <c r="X8" s="622"/>
      <c r="Y8" s="381" t="s">
        <v>62</v>
      </c>
    </row>
    <row r="9" spans="2:32" x14ac:dyDescent="0.25">
      <c r="C9" s="379" t="s">
        <v>223</v>
      </c>
      <c r="V9" s="382" t="s">
        <v>224</v>
      </c>
      <c r="W9" s="383" t="s">
        <v>225</v>
      </c>
      <c r="X9" s="384"/>
      <c r="Y9" s="379" t="s">
        <v>226</v>
      </c>
      <c r="AE9" s="374" t="s">
        <v>227</v>
      </c>
    </row>
    <row r="10" spans="2:32" x14ac:dyDescent="0.25">
      <c r="C10" s="379" t="s">
        <v>228</v>
      </c>
      <c r="V10" s="385" t="s">
        <v>229</v>
      </c>
      <c r="W10" s="386" t="s">
        <v>230</v>
      </c>
      <c r="X10" s="387"/>
      <c r="Y10" s="388" t="s">
        <v>231</v>
      </c>
      <c r="AE10" s="374" t="s">
        <v>232</v>
      </c>
      <c r="AF10" s="374" t="s">
        <v>233</v>
      </c>
    </row>
    <row r="11" spans="2:32" ht="15" customHeight="1" x14ac:dyDescent="0.25">
      <c r="C11" s="379" t="s">
        <v>234</v>
      </c>
      <c r="V11" s="382" t="s">
        <v>177</v>
      </c>
      <c r="W11" s="383" t="s">
        <v>235</v>
      </c>
      <c r="X11" s="384"/>
      <c r="Y11" s="379" t="s">
        <v>236</v>
      </c>
      <c r="AE11" s="374" t="s">
        <v>237</v>
      </c>
      <c r="AF11" s="374" t="s">
        <v>238</v>
      </c>
    </row>
    <row r="12" spans="2:32" x14ac:dyDescent="0.25">
      <c r="C12" s="379" t="s">
        <v>239</v>
      </c>
      <c r="V12" s="385" t="s">
        <v>178</v>
      </c>
      <c r="W12" s="623" t="s">
        <v>240</v>
      </c>
      <c r="X12" s="618"/>
      <c r="Y12" s="619" t="s">
        <v>241</v>
      </c>
      <c r="AE12" s="374" t="s">
        <v>97</v>
      </c>
      <c r="AF12" s="374" t="s">
        <v>242</v>
      </c>
    </row>
    <row r="13" spans="2:32" x14ac:dyDescent="0.25">
      <c r="C13" s="379" t="s">
        <v>243</v>
      </c>
      <c r="V13" s="389"/>
      <c r="W13" s="617"/>
      <c r="X13" s="618"/>
      <c r="Y13" s="619"/>
      <c r="AE13" s="374" t="s">
        <v>98</v>
      </c>
      <c r="AF13" s="374" t="s">
        <v>244</v>
      </c>
    </row>
    <row r="14" spans="2:32" x14ac:dyDescent="0.25">
      <c r="C14" s="379" t="s">
        <v>245</v>
      </c>
      <c r="V14" s="389"/>
      <c r="W14" s="617"/>
      <c r="X14" s="618"/>
      <c r="Y14" s="619"/>
      <c r="AE14" s="374" t="s">
        <v>99</v>
      </c>
      <c r="AF14" s="374" t="s">
        <v>246</v>
      </c>
    </row>
    <row r="15" spans="2:32" ht="15" customHeight="1" x14ac:dyDescent="0.25">
      <c r="C15" s="379" t="s">
        <v>247</v>
      </c>
      <c r="V15" s="389"/>
      <c r="W15" s="617"/>
      <c r="X15" s="618"/>
      <c r="Y15" s="619"/>
      <c r="AE15" s="374" t="s">
        <v>100</v>
      </c>
      <c r="AF15" s="374" t="s">
        <v>248</v>
      </c>
    </row>
    <row r="16" spans="2:32" x14ac:dyDescent="0.25">
      <c r="C16" s="379" t="s">
        <v>249</v>
      </c>
      <c r="V16" s="382" t="s">
        <v>250</v>
      </c>
      <c r="W16" s="624" t="s">
        <v>251</v>
      </c>
      <c r="X16" s="625"/>
      <c r="Y16" s="626" t="s">
        <v>252</v>
      </c>
      <c r="AE16" s="374" t="s">
        <v>101</v>
      </c>
      <c r="AF16" s="374" t="s">
        <v>253</v>
      </c>
    </row>
    <row r="17" spans="3:32" x14ac:dyDescent="0.25">
      <c r="C17" s="379" t="s">
        <v>254</v>
      </c>
      <c r="V17" s="390"/>
      <c r="W17" s="624"/>
      <c r="X17" s="625"/>
      <c r="Y17" s="626"/>
      <c r="AE17" s="374" t="s">
        <v>95</v>
      </c>
      <c r="AF17" s="374" t="s">
        <v>255</v>
      </c>
    </row>
    <row r="18" spans="3:32" ht="15" customHeight="1" x14ac:dyDescent="0.25">
      <c r="C18" s="379" t="s">
        <v>256</v>
      </c>
      <c r="V18" s="390"/>
      <c r="W18" s="624"/>
      <c r="X18" s="625"/>
      <c r="Y18" s="626"/>
    </row>
    <row r="19" spans="3:32" ht="19.5" customHeight="1" x14ac:dyDescent="0.25">
      <c r="V19" s="385" t="s">
        <v>257</v>
      </c>
      <c r="W19" s="617" t="s">
        <v>258</v>
      </c>
      <c r="X19" s="618"/>
      <c r="Y19" s="619" t="s">
        <v>259</v>
      </c>
    </row>
    <row r="20" spans="3:32" x14ac:dyDescent="0.25">
      <c r="V20" s="389"/>
      <c r="W20" s="617"/>
      <c r="X20" s="618"/>
      <c r="Y20" s="619"/>
    </row>
    <row r="21" spans="3:32" x14ac:dyDescent="0.25">
      <c r="V21" s="389"/>
      <c r="W21" s="617"/>
      <c r="X21" s="618"/>
      <c r="Y21" s="619"/>
    </row>
    <row r="22" spans="3:32" x14ac:dyDescent="0.25">
      <c r="V22" s="389"/>
      <c r="W22" s="617"/>
      <c r="X22" s="618"/>
      <c r="Y22" s="619"/>
    </row>
    <row r="24" spans="3:32" ht="15" customHeight="1" x14ac:dyDescent="0.25"/>
    <row r="25" spans="3:32" ht="19.5" customHeight="1" x14ac:dyDescent="0.25"/>
    <row r="26" spans="3:32" ht="19.5" customHeight="1" x14ac:dyDescent="0.25"/>
  </sheetData>
  <mergeCells count="8">
    <mergeCell ref="W19:X22"/>
    <mergeCell ref="Y19:Y22"/>
    <mergeCell ref="E4:E7"/>
    <mergeCell ref="W8:X8"/>
    <mergeCell ref="W12:X15"/>
    <mergeCell ref="Y12:Y15"/>
    <mergeCell ref="W16:X18"/>
    <mergeCell ref="Y16:Y18"/>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8"/>
  <sheetViews>
    <sheetView showGridLines="0" zoomScaleNormal="100" workbookViewId="0">
      <selection activeCell="G5" sqref="G5:H14"/>
    </sheetView>
  </sheetViews>
  <sheetFormatPr defaultRowHeight="15" x14ac:dyDescent="0.25"/>
  <cols>
    <col min="1" max="2" width="5.85546875" style="254" customWidth="1"/>
    <col min="3" max="3" width="14.85546875" style="254" customWidth="1"/>
    <col min="4" max="4" width="13.28515625" style="254" customWidth="1"/>
    <col min="5" max="5" width="12.42578125" style="254" customWidth="1"/>
    <col min="6" max="6" width="15.85546875" style="254" customWidth="1"/>
    <col min="7" max="7" width="10.140625" style="254" customWidth="1"/>
    <col min="8" max="8" width="13.42578125" style="254" customWidth="1"/>
    <col min="9" max="9" width="6.28515625" style="254" customWidth="1"/>
    <col min="10" max="10" width="15.28515625" style="254" customWidth="1"/>
    <col min="11" max="11" width="9.140625" style="254"/>
    <col min="12" max="12" width="5.85546875" style="254" customWidth="1"/>
    <col min="13" max="16384" width="9.140625" style="254"/>
  </cols>
  <sheetData>
    <row r="1" spans="2:10" ht="19.5" customHeight="1" x14ac:dyDescent="0.25"/>
    <row r="2" spans="2:10" ht="18.75" x14ac:dyDescent="0.25">
      <c r="B2" s="255" t="s">
        <v>261</v>
      </c>
    </row>
    <row r="3" spans="2:10" ht="15" customHeight="1" x14ac:dyDescent="0.25">
      <c r="B3" s="628" t="s">
        <v>337</v>
      </c>
      <c r="C3" s="628"/>
      <c r="D3" s="629">
        <f ca="1">TODAY()</f>
        <v>43614</v>
      </c>
      <c r="E3" s="630"/>
      <c r="F3" s="500"/>
      <c r="G3" s="500"/>
      <c r="H3" s="500"/>
    </row>
    <row r="4" spans="2:10" x14ac:dyDescent="0.25">
      <c r="B4" s="393" t="s">
        <v>20</v>
      </c>
      <c r="C4" s="395" t="s">
        <v>148</v>
      </c>
      <c r="D4" s="395" t="s">
        <v>181</v>
      </c>
      <c r="E4" s="394" t="s">
        <v>262</v>
      </c>
      <c r="F4" s="395" t="s">
        <v>263</v>
      </c>
      <c r="G4" s="395" t="s">
        <v>264</v>
      </c>
      <c r="H4" s="393" t="s">
        <v>265</v>
      </c>
    </row>
    <row r="5" spans="2:10" x14ac:dyDescent="0.25">
      <c r="B5" s="489">
        <v>1</v>
      </c>
      <c r="C5" s="490" t="s">
        <v>150</v>
      </c>
      <c r="D5" s="502">
        <v>43192</v>
      </c>
      <c r="E5" s="492">
        <f ca="1">(D$3-D5)/365</f>
        <v>1.1561643835616437</v>
      </c>
      <c r="F5" s="396">
        <v>1475000000</v>
      </c>
      <c r="G5" s="397"/>
      <c r="H5" s="398"/>
    </row>
    <row r="6" spans="2:10" x14ac:dyDescent="0.25">
      <c r="B6" s="489">
        <v>2</v>
      </c>
      <c r="C6" s="490" t="s">
        <v>268</v>
      </c>
      <c r="D6" s="502">
        <v>42621</v>
      </c>
      <c r="E6" s="492">
        <f t="shared" ref="E6:E14" ca="1" si="0">(D$3-D6)/365</f>
        <v>2.7205479452054795</v>
      </c>
      <c r="F6" s="396">
        <v>3995750000</v>
      </c>
      <c r="G6" s="401"/>
      <c r="H6" s="402"/>
    </row>
    <row r="7" spans="2:10" x14ac:dyDescent="0.25">
      <c r="B7" s="489">
        <v>3</v>
      </c>
      <c r="C7" s="490" t="s">
        <v>269</v>
      </c>
      <c r="D7" s="502">
        <v>42860</v>
      </c>
      <c r="E7" s="492">
        <f t="shared" ca="1" si="0"/>
        <v>2.0657534246575344</v>
      </c>
      <c r="F7" s="396">
        <v>1325500000</v>
      </c>
      <c r="G7" s="401"/>
      <c r="H7" s="402"/>
    </row>
    <row r="8" spans="2:10" x14ac:dyDescent="0.25">
      <c r="B8" s="489">
        <v>4</v>
      </c>
      <c r="C8" s="490" t="s">
        <v>270</v>
      </c>
      <c r="D8" s="502">
        <v>41884</v>
      </c>
      <c r="E8" s="492">
        <f t="shared" ca="1" si="0"/>
        <v>4.7397260273972606</v>
      </c>
      <c r="F8" s="396">
        <v>2815000000</v>
      </c>
      <c r="G8" s="401"/>
      <c r="H8" s="402"/>
    </row>
    <row r="9" spans="2:10" x14ac:dyDescent="0.25">
      <c r="B9" s="489">
        <v>5</v>
      </c>
      <c r="C9" s="491" t="s">
        <v>335</v>
      </c>
      <c r="D9" s="502">
        <v>42986</v>
      </c>
      <c r="E9" s="492">
        <f t="shared" ca="1" si="0"/>
        <v>1.7205479452054795</v>
      </c>
      <c r="F9" s="396">
        <v>5975000000</v>
      </c>
      <c r="G9" s="401"/>
      <c r="H9" s="402"/>
    </row>
    <row r="10" spans="2:10" x14ac:dyDescent="0.25">
      <c r="B10" s="489">
        <v>6</v>
      </c>
      <c r="C10" s="490" t="s">
        <v>271</v>
      </c>
      <c r="D10" s="502">
        <v>43334</v>
      </c>
      <c r="E10" s="492">
        <f t="shared" ca="1" si="0"/>
        <v>0.76712328767123283</v>
      </c>
      <c r="F10" s="396">
        <v>4689500000</v>
      </c>
      <c r="G10" s="401"/>
      <c r="H10" s="402"/>
    </row>
    <row r="11" spans="2:10" x14ac:dyDescent="0.25">
      <c r="B11" s="489">
        <v>7</v>
      </c>
      <c r="C11" s="490" t="s">
        <v>272</v>
      </c>
      <c r="D11" s="502">
        <v>42918</v>
      </c>
      <c r="E11" s="492">
        <f t="shared" ca="1" si="0"/>
        <v>1.9068493150684931</v>
      </c>
      <c r="F11" s="396">
        <v>2350000000</v>
      </c>
      <c r="G11" s="401"/>
      <c r="H11" s="402"/>
    </row>
    <row r="12" spans="2:10" x14ac:dyDescent="0.25">
      <c r="B12" s="489">
        <v>8</v>
      </c>
      <c r="C12" s="490" t="s">
        <v>273</v>
      </c>
      <c r="D12" s="502">
        <v>40388</v>
      </c>
      <c r="E12" s="492">
        <f t="shared" ca="1" si="0"/>
        <v>8.838356164383562</v>
      </c>
      <c r="F12" s="396">
        <v>4315000000</v>
      </c>
      <c r="G12" s="401"/>
      <c r="H12" s="402"/>
    </row>
    <row r="13" spans="2:10" x14ac:dyDescent="0.25">
      <c r="B13" s="489">
        <v>9</v>
      </c>
      <c r="C13" s="490" t="s">
        <v>274</v>
      </c>
      <c r="D13" s="502">
        <v>41839</v>
      </c>
      <c r="E13" s="492">
        <f t="shared" ca="1" si="0"/>
        <v>4.8630136986301373</v>
      </c>
      <c r="F13" s="396">
        <v>3458500000</v>
      </c>
      <c r="G13" s="401"/>
      <c r="H13" s="402"/>
    </row>
    <row r="14" spans="2:10" x14ac:dyDescent="0.25">
      <c r="B14" s="489">
        <v>10</v>
      </c>
      <c r="C14" s="490" t="s">
        <v>275</v>
      </c>
      <c r="D14" s="502">
        <v>41589</v>
      </c>
      <c r="E14" s="492">
        <f t="shared" ca="1" si="0"/>
        <v>5.5479452054794525</v>
      </c>
      <c r="F14" s="396">
        <v>1425800000</v>
      </c>
      <c r="G14" s="401"/>
      <c r="H14" s="402"/>
    </row>
    <row r="15" spans="2:10" ht="8.25" customHeight="1" x14ac:dyDescent="0.25">
      <c r="J15" s="415"/>
    </row>
    <row r="16" spans="2:10" x14ac:dyDescent="0.25">
      <c r="B16" s="501" t="s">
        <v>336</v>
      </c>
      <c r="J16" s="415"/>
    </row>
    <row r="17" spans="3:11" x14ac:dyDescent="0.25">
      <c r="C17" s="632" t="s">
        <v>266</v>
      </c>
      <c r="D17" s="632"/>
      <c r="F17" s="632" t="s">
        <v>267</v>
      </c>
      <c r="G17" s="632"/>
      <c r="I17" s="493"/>
      <c r="J17" s="494"/>
      <c r="K17" s="495"/>
    </row>
    <row r="18" spans="3:11" ht="15.75" thickBot="1" x14ac:dyDescent="0.3">
      <c r="C18" s="399" t="s">
        <v>263</v>
      </c>
      <c r="D18" s="400" t="s">
        <v>265</v>
      </c>
      <c r="F18" s="399" t="s">
        <v>263</v>
      </c>
      <c r="G18" s="400" t="s">
        <v>265</v>
      </c>
      <c r="I18" s="496"/>
      <c r="J18" s="627"/>
      <c r="K18" s="627"/>
    </row>
    <row r="19" spans="3:11" x14ac:dyDescent="0.25">
      <c r="C19" s="403">
        <v>0</v>
      </c>
      <c r="D19" s="404">
        <v>1.4999999999999999E-2</v>
      </c>
      <c r="E19" s="487"/>
      <c r="F19" s="405">
        <v>0</v>
      </c>
      <c r="G19" s="406">
        <v>0.02</v>
      </c>
      <c r="I19" s="497"/>
      <c r="J19" s="498"/>
      <c r="K19" s="495"/>
    </row>
    <row r="20" spans="3:11" x14ac:dyDescent="0.25">
      <c r="C20" s="407">
        <v>50000000</v>
      </c>
      <c r="D20" s="408">
        <v>2.2499999999999999E-2</v>
      </c>
      <c r="E20" s="487"/>
      <c r="F20" s="409">
        <v>500000000</v>
      </c>
      <c r="G20" s="410">
        <v>5.2499999999999998E-2</v>
      </c>
      <c r="I20" s="497"/>
      <c r="J20" s="499"/>
      <c r="K20" s="495"/>
    </row>
    <row r="21" spans="3:11" x14ac:dyDescent="0.25">
      <c r="C21" s="407">
        <v>100000000</v>
      </c>
      <c r="D21" s="408">
        <v>2.5000000000000001E-2</v>
      </c>
      <c r="E21" s="488"/>
      <c r="F21" s="409">
        <v>1000000000</v>
      </c>
      <c r="G21" s="410">
        <v>6.25E-2</v>
      </c>
      <c r="I21" s="497"/>
      <c r="J21" s="498"/>
      <c r="K21" s="495"/>
    </row>
    <row r="22" spans="3:11" ht="15" customHeight="1" x14ac:dyDescent="0.25">
      <c r="C22" s="407">
        <v>200000000</v>
      </c>
      <c r="D22" s="408">
        <v>0.04</v>
      </c>
      <c r="F22" s="409">
        <v>2000000000</v>
      </c>
      <c r="G22" s="410">
        <v>7.2499999999999995E-2</v>
      </c>
      <c r="J22" s="415"/>
    </row>
    <row r="23" spans="3:11" x14ac:dyDescent="0.25">
      <c r="C23" s="407">
        <v>500000000</v>
      </c>
      <c r="D23" s="408">
        <v>0.05</v>
      </c>
      <c r="F23" s="409">
        <v>3000000000</v>
      </c>
      <c r="G23" s="410">
        <v>8.2500000000000004E-2</v>
      </c>
    </row>
    <row r="24" spans="3:11" ht="15.75" thickBot="1" x14ac:dyDescent="0.3">
      <c r="C24" s="407">
        <v>1000000000</v>
      </c>
      <c r="D24" s="408">
        <v>0.06</v>
      </c>
      <c r="F24" s="411">
        <v>5000000000</v>
      </c>
      <c r="G24" s="412">
        <v>9.5000000000000001E-2</v>
      </c>
    </row>
    <row r="25" spans="3:11" ht="15.75" thickBot="1" x14ac:dyDescent="0.3">
      <c r="C25" s="413">
        <v>2500000000</v>
      </c>
      <c r="D25" s="414">
        <v>7.0000000000000007E-2</v>
      </c>
    </row>
    <row r="26" spans="3:11" ht="18.75" customHeight="1" x14ac:dyDescent="0.25">
      <c r="F26" s="631" t="s">
        <v>339</v>
      </c>
      <c r="G26" s="631"/>
    </row>
    <row r="27" spans="3:11" x14ac:dyDescent="0.25">
      <c r="C27" s="631" t="s">
        <v>338</v>
      </c>
      <c r="D27" s="631"/>
    </row>
    <row r="28" spans="3:11" ht="19.5" customHeight="1" x14ac:dyDescent="0.25"/>
  </sheetData>
  <mergeCells count="7">
    <mergeCell ref="J18:K18"/>
    <mergeCell ref="B3:C3"/>
    <mergeCell ref="D3:E3"/>
    <mergeCell ref="C27:D27"/>
    <mergeCell ref="F26:G26"/>
    <mergeCell ref="C17:D17"/>
    <mergeCell ref="F17:G17"/>
  </mergeCell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L25"/>
  <sheetViews>
    <sheetView showGridLines="0" workbookViewId="0">
      <selection activeCell="F4" sqref="F4"/>
    </sheetView>
  </sheetViews>
  <sheetFormatPr defaultRowHeight="15" x14ac:dyDescent="0.25"/>
  <cols>
    <col min="1" max="1" width="5.85546875" style="503" customWidth="1"/>
    <col min="2" max="2" width="14.140625" style="503" customWidth="1"/>
    <col min="3" max="3" width="11.5703125" style="503" customWidth="1"/>
    <col min="4" max="4" width="15.5703125" style="503" customWidth="1"/>
    <col min="5" max="5" width="10.140625" style="503" customWidth="1"/>
    <col min="6" max="6" width="13" style="503" customWidth="1"/>
    <col min="7" max="7" width="3.28515625" style="503" customWidth="1"/>
    <col min="8" max="8" width="15.5703125" style="503" customWidth="1"/>
    <col min="9" max="9" width="9.140625" style="503"/>
    <col min="10" max="10" width="3.28515625" style="503" customWidth="1"/>
    <col min="11" max="11" width="15.5703125" style="503" customWidth="1"/>
    <col min="12" max="12" width="9.140625" style="503"/>
    <col min="13" max="13" width="8.28515625" style="503" customWidth="1"/>
    <col min="14" max="14" width="5.85546875" style="503" customWidth="1"/>
    <col min="15" max="16384" width="9.140625" style="503"/>
  </cols>
  <sheetData>
    <row r="1" spans="2:12" ht="19.5" customHeight="1" x14ac:dyDescent="0.25"/>
    <row r="2" spans="2:12" ht="18.75" x14ac:dyDescent="0.25">
      <c r="B2" s="504" t="s">
        <v>261</v>
      </c>
    </row>
    <row r="3" spans="2:12" ht="16.5" customHeight="1" x14ac:dyDescent="0.25">
      <c r="B3" s="505" t="s">
        <v>340</v>
      </c>
      <c r="C3" s="506" t="s">
        <v>262</v>
      </c>
      <c r="D3" s="507" t="s">
        <v>263</v>
      </c>
      <c r="E3" s="395" t="s">
        <v>265</v>
      </c>
      <c r="F3" s="505" t="s">
        <v>341</v>
      </c>
      <c r="G3" s="254"/>
      <c r="H3" s="508" t="s">
        <v>342</v>
      </c>
      <c r="I3" s="509"/>
      <c r="J3" s="510"/>
      <c r="K3" s="511"/>
      <c r="L3" s="511"/>
    </row>
    <row r="4" spans="2:12" ht="16.5" customHeight="1" x14ac:dyDescent="0.25">
      <c r="B4" s="512" t="s">
        <v>343</v>
      </c>
      <c r="C4" s="513">
        <v>1</v>
      </c>
      <c r="D4" s="396">
        <v>3175850000</v>
      </c>
      <c r="E4" s="514">
        <f t="shared" ref="E4:E18" si="0">VLOOKUP(D4,IF(C4&lt;H$4,TABEL1,TABEL2),2)</f>
        <v>0.05</v>
      </c>
      <c r="F4" s="402">
        <f t="shared" ref="F4:F17" si="1">D4*E4</f>
        <v>158792500</v>
      </c>
      <c r="G4" s="515"/>
      <c r="H4" s="633">
        <v>2</v>
      </c>
      <c r="I4" s="633"/>
      <c r="J4" s="516"/>
      <c r="K4" s="634">
        <f>H4</f>
        <v>2</v>
      </c>
      <c r="L4" s="634"/>
    </row>
    <row r="5" spans="2:12" ht="16.5" customHeight="1" thickBot="1" x14ac:dyDescent="0.3">
      <c r="B5" s="517" t="s">
        <v>344</v>
      </c>
      <c r="C5" s="518">
        <v>3</v>
      </c>
      <c r="D5" s="519">
        <v>2524150000</v>
      </c>
      <c r="E5" s="514">
        <f t="shared" si="0"/>
        <v>5.5E-2</v>
      </c>
      <c r="F5" s="520">
        <f t="shared" si="1"/>
        <v>138828250</v>
      </c>
      <c r="G5" s="521"/>
      <c r="H5" s="522" t="s">
        <v>345</v>
      </c>
      <c r="I5" s="505" t="s">
        <v>265</v>
      </c>
      <c r="J5" s="515"/>
      <c r="K5" s="522" t="s">
        <v>345</v>
      </c>
      <c r="L5" s="523" t="s">
        <v>265</v>
      </c>
    </row>
    <row r="6" spans="2:12" ht="16.5" customHeight="1" x14ac:dyDescent="0.25">
      <c r="B6" s="517" t="s">
        <v>346</v>
      </c>
      <c r="C6" s="518">
        <v>2</v>
      </c>
      <c r="D6" s="519">
        <v>4258750000</v>
      </c>
      <c r="E6" s="514">
        <f t="shared" si="0"/>
        <v>5.5E-2</v>
      </c>
      <c r="F6" s="520">
        <f t="shared" si="1"/>
        <v>234231250</v>
      </c>
      <c r="G6" s="521"/>
      <c r="H6" s="535">
        <v>0</v>
      </c>
      <c r="I6" s="536">
        <v>1.4999999999999999E-2</v>
      </c>
      <c r="J6" s="524"/>
      <c r="K6" s="535">
        <v>0</v>
      </c>
      <c r="L6" s="536">
        <v>0.02</v>
      </c>
    </row>
    <row r="7" spans="2:12" ht="16.5" customHeight="1" x14ac:dyDescent="0.25">
      <c r="B7" s="517" t="s">
        <v>152</v>
      </c>
      <c r="C7" s="518">
        <v>1</v>
      </c>
      <c r="D7" s="519">
        <v>6197500000</v>
      </c>
      <c r="E7" s="514">
        <f t="shared" si="0"/>
        <v>0.05</v>
      </c>
      <c r="F7" s="520">
        <f t="shared" si="1"/>
        <v>309875000</v>
      </c>
      <c r="G7" s="521"/>
      <c r="H7" s="537">
        <v>250000000</v>
      </c>
      <c r="I7" s="538">
        <v>1.9E-2</v>
      </c>
      <c r="J7" s="524"/>
      <c r="K7" s="537">
        <f>H7</f>
        <v>250000000</v>
      </c>
      <c r="L7" s="538">
        <v>2.5000000000000001E-2</v>
      </c>
    </row>
    <row r="8" spans="2:12" ht="16.5" customHeight="1" x14ac:dyDescent="0.25">
      <c r="B8" s="517" t="s">
        <v>347</v>
      </c>
      <c r="C8" s="518">
        <v>2</v>
      </c>
      <c r="D8" s="519">
        <v>2225900000</v>
      </c>
      <c r="E8" s="514">
        <f t="shared" si="0"/>
        <v>5.5E-2</v>
      </c>
      <c r="F8" s="520">
        <f t="shared" si="1"/>
        <v>122424500</v>
      </c>
      <c r="G8" s="521"/>
      <c r="H8" s="537">
        <f>H7+75000000</f>
        <v>325000000</v>
      </c>
      <c r="I8" s="538">
        <v>2.75E-2</v>
      </c>
      <c r="J8" s="524"/>
      <c r="K8" s="537">
        <f>H8</f>
        <v>325000000</v>
      </c>
      <c r="L8" s="538">
        <v>2.9000000000000001E-2</v>
      </c>
    </row>
    <row r="9" spans="2:12" ht="16.5" customHeight="1" x14ac:dyDescent="0.25">
      <c r="B9" s="517" t="s">
        <v>348</v>
      </c>
      <c r="C9" s="518">
        <v>3</v>
      </c>
      <c r="D9" s="519">
        <v>1075000000</v>
      </c>
      <c r="E9" s="514">
        <f t="shared" si="0"/>
        <v>3.2500000000000001E-2</v>
      </c>
      <c r="F9" s="520">
        <f t="shared" si="1"/>
        <v>34937500</v>
      </c>
      <c r="G9" s="521"/>
      <c r="H9" s="537">
        <f>H8+250000000</f>
        <v>575000000</v>
      </c>
      <c r="I9" s="538">
        <v>3.2500000000000001E-2</v>
      </c>
      <c r="J9" s="524"/>
      <c r="K9" s="537">
        <f>H9</f>
        <v>575000000</v>
      </c>
      <c r="L9" s="538">
        <v>3.5000000000000003E-2</v>
      </c>
    </row>
    <row r="10" spans="2:12" ht="16.5" customHeight="1" x14ac:dyDescent="0.25">
      <c r="B10" s="517" t="s">
        <v>349</v>
      </c>
      <c r="C10" s="518">
        <v>3</v>
      </c>
      <c r="D10" s="519">
        <v>1057800000</v>
      </c>
      <c r="E10" s="514">
        <f t="shared" si="0"/>
        <v>3.5000000000000003E-2</v>
      </c>
      <c r="F10" s="520">
        <f t="shared" si="1"/>
        <v>37023000</v>
      </c>
      <c r="G10" s="521"/>
      <c r="H10" s="537">
        <f>H9+500000000</f>
        <v>1075000000</v>
      </c>
      <c r="I10" s="538">
        <v>3.95E-2</v>
      </c>
      <c r="J10" s="524"/>
      <c r="K10" s="537">
        <f>H10</f>
        <v>1075000000</v>
      </c>
      <c r="L10" s="538">
        <v>3.2500000000000001E-2</v>
      </c>
    </row>
    <row r="11" spans="2:12" ht="16.5" customHeight="1" thickBot="1" x14ac:dyDescent="0.3">
      <c r="B11" s="517" t="s">
        <v>350</v>
      </c>
      <c r="C11" s="518">
        <v>3</v>
      </c>
      <c r="D11" s="519">
        <v>6457800000</v>
      </c>
      <c r="E11" s="514">
        <f t="shared" si="0"/>
        <v>5.5E-2</v>
      </c>
      <c r="F11" s="520">
        <f t="shared" si="1"/>
        <v>355179000</v>
      </c>
      <c r="G11" s="521"/>
      <c r="H11" s="537">
        <f>H10+750000000</f>
        <v>1825000000</v>
      </c>
      <c r="I11" s="538">
        <v>4.2500000000000003E-2</v>
      </c>
      <c r="J11" s="524"/>
      <c r="K11" s="539">
        <f>H11</f>
        <v>1825000000</v>
      </c>
      <c r="L11" s="540">
        <v>5.5E-2</v>
      </c>
    </row>
    <row r="12" spans="2:12" ht="16.5" customHeight="1" thickBot="1" x14ac:dyDescent="0.3">
      <c r="B12" s="517" t="s">
        <v>272</v>
      </c>
      <c r="C12" s="518">
        <v>2</v>
      </c>
      <c r="D12" s="519">
        <v>2958750000</v>
      </c>
      <c r="E12" s="514">
        <f t="shared" si="0"/>
        <v>5.5E-2</v>
      </c>
      <c r="F12" s="520">
        <f t="shared" si="1"/>
        <v>162731250</v>
      </c>
      <c r="H12" s="539">
        <f>H11+1250000000</f>
        <v>3075000000</v>
      </c>
      <c r="I12" s="540">
        <v>0.05</v>
      </c>
      <c r="J12" s="525"/>
      <c r="K12" s="525"/>
      <c r="L12" s="525"/>
    </row>
    <row r="13" spans="2:12" ht="16.5" customHeight="1" x14ac:dyDescent="0.25">
      <c r="B13" s="517" t="s">
        <v>351</v>
      </c>
      <c r="C13" s="518">
        <v>4</v>
      </c>
      <c r="D13" s="519">
        <v>1875000000</v>
      </c>
      <c r="E13" s="514">
        <f t="shared" si="0"/>
        <v>5.5E-2</v>
      </c>
      <c r="F13" s="520">
        <f t="shared" si="1"/>
        <v>103125000</v>
      </c>
      <c r="K13" s="635" t="s">
        <v>366</v>
      </c>
      <c r="L13" s="635"/>
    </row>
    <row r="14" spans="2:12" ht="16.5" customHeight="1" x14ac:dyDescent="0.25">
      <c r="B14" s="517" t="s">
        <v>352</v>
      </c>
      <c r="C14" s="518">
        <v>3</v>
      </c>
      <c r="D14" s="533">
        <v>2015000000</v>
      </c>
      <c r="E14" s="514">
        <f t="shared" si="0"/>
        <v>5.5E-2</v>
      </c>
      <c r="F14" s="520">
        <f t="shared" si="1"/>
        <v>110825000</v>
      </c>
      <c r="H14" s="635" t="s">
        <v>365</v>
      </c>
      <c r="I14" s="635"/>
    </row>
    <row r="15" spans="2:12" ht="16.5" customHeight="1" x14ac:dyDescent="0.25">
      <c r="B15" s="517" t="s">
        <v>353</v>
      </c>
      <c r="C15" s="518">
        <v>5</v>
      </c>
      <c r="D15" s="533">
        <v>3257800000</v>
      </c>
      <c r="E15" s="514">
        <f t="shared" si="0"/>
        <v>5.5E-2</v>
      </c>
      <c r="F15" s="520">
        <f t="shared" si="1"/>
        <v>179179000</v>
      </c>
    </row>
    <row r="16" spans="2:12" ht="16.5" customHeight="1" x14ac:dyDescent="0.25">
      <c r="B16" s="517" t="s">
        <v>354</v>
      </c>
      <c r="C16" s="518">
        <v>3</v>
      </c>
      <c r="D16" s="533">
        <v>4985700000</v>
      </c>
      <c r="E16" s="514">
        <f t="shared" si="0"/>
        <v>5.5E-2</v>
      </c>
      <c r="F16" s="520">
        <f t="shared" si="1"/>
        <v>274213500</v>
      </c>
    </row>
    <row r="17" spans="2:6" ht="16.5" customHeight="1" x14ac:dyDescent="0.25">
      <c r="B17" s="517" t="s">
        <v>355</v>
      </c>
      <c r="C17" s="518">
        <v>2</v>
      </c>
      <c r="D17" s="533">
        <v>1698500000</v>
      </c>
      <c r="E17" s="514">
        <f t="shared" si="0"/>
        <v>3.2500000000000001E-2</v>
      </c>
      <c r="F17" s="520">
        <f t="shared" si="1"/>
        <v>55201250</v>
      </c>
    </row>
    <row r="18" spans="2:6" ht="16.5" customHeight="1" x14ac:dyDescent="0.25">
      <c r="B18" s="517" t="s">
        <v>356</v>
      </c>
      <c r="C18" s="518">
        <v>6</v>
      </c>
      <c r="D18" s="533">
        <v>5968500000</v>
      </c>
      <c r="E18" s="514">
        <f t="shared" si="0"/>
        <v>5.5E-2</v>
      </c>
      <c r="F18" s="520">
        <f>D18*E18</f>
        <v>328267500</v>
      </c>
    </row>
    <row r="19" spans="2:6" ht="15" customHeight="1" x14ac:dyDescent="0.25">
      <c r="B19" s="534" t="s">
        <v>359</v>
      </c>
      <c r="C19" s="518">
        <v>4</v>
      </c>
      <c r="D19" s="533">
        <v>4178500000</v>
      </c>
      <c r="E19" s="514">
        <f t="shared" ref="E19:E24" si="2">VLOOKUP(D19,IF(C19&lt;H$4,TABEL1,TABEL2),2)</f>
        <v>5.5E-2</v>
      </c>
      <c r="F19" s="520">
        <f t="shared" ref="F19:F24" si="3">D19*E19</f>
        <v>229817500</v>
      </c>
    </row>
    <row r="20" spans="2:6" x14ac:dyDescent="0.25">
      <c r="B20" s="534" t="s">
        <v>360</v>
      </c>
      <c r="C20" s="518">
        <v>2</v>
      </c>
      <c r="D20" s="533">
        <v>1298570000</v>
      </c>
      <c r="E20" s="514">
        <f t="shared" si="2"/>
        <v>3.2500000000000001E-2</v>
      </c>
      <c r="F20" s="520">
        <f t="shared" si="3"/>
        <v>42203525</v>
      </c>
    </row>
    <row r="21" spans="2:6" x14ac:dyDescent="0.25">
      <c r="B21" s="534" t="s">
        <v>361</v>
      </c>
      <c r="C21" s="518">
        <v>6</v>
      </c>
      <c r="D21" s="533">
        <v>7854200000</v>
      </c>
      <c r="E21" s="514">
        <f t="shared" si="2"/>
        <v>5.5E-2</v>
      </c>
      <c r="F21" s="520">
        <f t="shared" si="3"/>
        <v>431981000</v>
      </c>
    </row>
    <row r="22" spans="2:6" x14ac:dyDescent="0.25">
      <c r="B22" s="534" t="s">
        <v>362</v>
      </c>
      <c r="C22" s="518">
        <v>7</v>
      </c>
      <c r="D22" s="533">
        <v>3698750000</v>
      </c>
      <c r="E22" s="514">
        <f t="shared" si="2"/>
        <v>5.5E-2</v>
      </c>
      <c r="F22" s="520">
        <f t="shared" si="3"/>
        <v>203431250</v>
      </c>
    </row>
    <row r="23" spans="2:6" x14ac:dyDescent="0.25">
      <c r="B23" s="534" t="s">
        <v>363</v>
      </c>
      <c r="C23" s="518">
        <v>4</v>
      </c>
      <c r="D23" s="533">
        <v>2787500000</v>
      </c>
      <c r="E23" s="514">
        <f t="shared" si="2"/>
        <v>5.5E-2</v>
      </c>
      <c r="F23" s="520">
        <f t="shared" si="3"/>
        <v>153312500</v>
      </c>
    </row>
    <row r="24" spans="2:6" x14ac:dyDescent="0.25">
      <c r="B24" s="534" t="s">
        <v>364</v>
      </c>
      <c r="C24" s="518">
        <v>3</v>
      </c>
      <c r="D24" s="533">
        <v>3258700000</v>
      </c>
      <c r="E24" s="514">
        <f t="shared" si="2"/>
        <v>5.5E-2</v>
      </c>
      <c r="F24" s="520">
        <f t="shared" si="3"/>
        <v>179228500</v>
      </c>
    </row>
    <row r="25" spans="2:6" ht="19.5" customHeight="1" x14ac:dyDescent="0.25"/>
  </sheetData>
  <mergeCells count="4">
    <mergeCell ref="H4:I4"/>
    <mergeCell ref="K4:L4"/>
    <mergeCell ref="H14:I14"/>
    <mergeCell ref="K13:L13"/>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37217" r:id="rId3" name="Scroll Bar 1">
              <controlPr defaultSize="0" autoPict="0">
                <anchor moveWithCells="1">
                  <from>
                    <xdr:col>7</xdr:col>
                    <xdr:colOff>923925</xdr:colOff>
                    <xdr:row>2</xdr:row>
                    <xdr:rowOff>19050</xdr:rowOff>
                  </from>
                  <to>
                    <xdr:col>8</xdr:col>
                    <xdr:colOff>381000</xdr:colOff>
                    <xdr:row>2</xdr:row>
                    <xdr:rowOff>180975</xdr:rowOff>
                  </to>
                </anchor>
              </controlPr>
            </control>
          </mc:Choice>
        </mc:AlternateContent>
      </controls>
    </mc:Choice>
  </mc:AlternateContent>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O25"/>
  <sheetViews>
    <sheetView showGridLines="0" workbookViewId="0">
      <selection activeCell="J3" sqref="J3"/>
    </sheetView>
  </sheetViews>
  <sheetFormatPr defaultRowHeight="15" x14ac:dyDescent="0.25"/>
  <cols>
    <col min="1" max="1" width="5.85546875" style="503" customWidth="1"/>
    <col min="2" max="2" width="14.140625" style="503" customWidth="1"/>
    <col min="3" max="3" width="11.5703125" style="503" customWidth="1"/>
    <col min="4" max="4" width="15.5703125" style="503" customWidth="1"/>
    <col min="5" max="5" width="10.140625" style="503" customWidth="1"/>
    <col min="6" max="6" width="13" style="503" customWidth="1"/>
    <col min="7" max="7" width="5" style="503" customWidth="1"/>
    <col min="8" max="8" width="16.7109375" style="503" customWidth="1"/>
    <col min="9" max="9" width="10.5703125" style="503" customWidth="1"/>
    <col min="10" max="10" width="6.7109375" style="503" customWidth="1"/>
    <col min="11" max="11" width="16.7109375" style="503" customWidth="1"/>
    <col min="12" max="12" width="10.5703125" style="503" customWidth="1"/>
    <col min="13" max="13" width="5" style="503" customWidth="1"/>
    <col min="14" max="14" width="16.7109375" style="503" customWidth="1"/>
    <col min="15" max="15" width="10.5703125" style="503" customWidth="1"/>
    <col min="16" max="16" width="5.85546875" style="503" customWidth="1"/>
    <col min="17" max="16384" width="9.140625" style="503"/>
  </cols>
  <sheetData>
    <row r="1" spans="2:15" ht="19.5" customHeight="1" x14ac:dyDescent="0.25"/>
    <row r="2" spans="2:15" ht="18.75" x14ac:dyDescent="0.25">
      <c r="B2" s="504" t="s">
        <v>261</v>
      </c>
    </row>
    <row r="3" spans="2:15" ht="16.5" customHeight="1" x14ac:dyDescent="0.25">
      <c r="B3" s="505" t="s">
        <v>340</v>
      </c>
      <c r="C3" s="506" t="s">
        <v>262</v>
      </c>
      <c r="D3" s="507" t="s">
        <v>263</v>
      </c>
      <c r="E3" s="395" t="s">
        <v>265</v>
      </c>
      <c r="F3" s="505" t="s">
        <v>341</v>
      </c>
      <c r="G3" s="254"/>
      <c r="H3" s="526" t="s">
        <v>357</v>
      </c>
      <c r="I3" s="527"/>
      <c r="J3" s="528">
        <v>3</v>
      </c>
      <c r="K3" s="511"/>
      <c r="L3" s="511"/>
    </row>
    <row r="4" spans="2:15" ht="16.5" customHeight="1" x14ac:dyDescent="0.25">
      <c r="B4" s="512" t="s">
        <v>343</v>
      </c>
      <c r="C4" s="513">
        <v>5</v>
      </c>
      <c r="D4" s="396">
        <v>3175850000</v>
      </c>
      <c r="E4" s="529">
        <f t="shared" ref="E4:E18" si="0">VLOOKUP(D4,(IF(C4&lt;H$6,TABEL1,IF(C4&lt;N$6,TABEL2,TABEL3))),2)</f>
        <v>5.5E-2</v>
      </c>
      <c r="F4" s="402">
        <f t="shared" ref="F4:F18" si="1">D4*E4</f>
        <v>174671750</v>
      </c>
      <c r="G4" s="515"/>
      <c r="H4" s="256" t="s">
        <v>358</v>
      </c>
      <c r="I4" s="530"/>
      <c r="J4" s="528">
        <v>3</v>
      </c>
    </row>
    <row r="5" spans="2:15" ht="16.5" customHeight="1" x14ac:dyDescent="0.25">
      <c r="B5" s="517" t="s">
        <v>344</v>
      </c>
      <c r="C5" s="518">
        <v>3</v>
      </c>
      <c r="D5" s="519">
        <v>2524150000</v>
      </c>
      <c r="E5" s="529">
        <f t="shared" si="0"/>
        <v>5.5E-2</v>
      </c>
      <c r="F5" s="520">
        <f t="shared" si="1"/>
        <v>138828250</v>
      </c>
      <c r="G5" s="521"/>
    </row>
    <row r="6" spans="2:15" ht="16.5" customHeight="1" x14ac:dyDescent="0.25">
      <c r="B6" s="517" t="s">
        <v>346</v>
      </c>
      <c r="C6" s="518">
        <v>2</v>
      </c>
      <c r="D6" s="519">
        <v>4258750000</v>
      </c>
      <c r="E6" s="529">
        <f t="shared" si="0"/>
        <v>0.05</v>
      </c>
      <c r="F6" s="520">
        <f t="shared" si="1"/>
        <v>212937500</v>
      </c>
      <c r="G6" s="521"/>
      <c r="H6" s="633">
        <f>J3</f>
        <v>3</v>
      </c>
      <c r="I6" s="633"/>
      <c r="J6" s="516"/>
      <c r="K6" s="634">
        <f>H6</f>
        <v>3</v>
      </c>
      <c r="L6" s="634"/>
      <c r="N6" s="634">
        <f>K6+J4</f>
        <v>6</v>
      </c>
      <c r="O6" s="634"/>
    </row>
    <row r="7" spans="2:15" ht="16.5" customHeight="1" thickBot="1" x14ac:dyDescent="0.3">
      <c r="B7" s="517" t="s">
        <v>152</v>
      </c>
      <c r="C7" s="518">
        <v>1</v>
      </c>
      <c r="D7" s="519">
        <v>6197500000</v>
      </c>
      <c r="E7" s="529">
        <f t="shared" si="0"/>
        <v>0.05</v>
      </c>
      <c r="F7" s="520">
        <f t="shared" si="1"/>
        <v>309875000</v>
      </c>
      <c r="G7" s="521"/>
      <c r="H7" s="522" t="s">
        <v>345</v>
      </c>
      <c r="I7" s="505" t="s">
        <v>265</v>
      </c>
      <c r="J7" s="515"/>
      <c r="K7" s="522" t="s">
        <v>345</v>
      </c>
      <c r="L7" s="523" t="s">
        <v>265</v>
      </c>
      <c r="N7" s="522" t="s">
        <v>345</v>
      </c>
      <c r="O7" s="523" t="s">
        <v>265</v>
      </c>
    </row>
    <row r="8" spans="2:15" ht="16.5" customHeight="1" x14ac:dyDescent="0.25">
      <c r="B8" s="517" t="s">
        <v>347</v>
      </c>
      <c r="C8" s="518">
        <v>2</v>
      </c>
      <c r="D8" s="519">
        <v>2225900000</v>
      </c>
      <c r="E8" s="529">
        <f t="shared" si="0"/>
        <v>4.2500000000000003E-2</v>
      </c>
      <c r="F8" s="520">
        <f t="shared" si="1"/>
        <v>94600750</v>
      </c>
      <c r="G8" s="521"/>
      <c r="H8" s="535">
        <v>0</v>
      </c>
      <c r="I8" s="536">
        <v>1.4999999999999999E-2</v>
      </c>
      <c r="J8" s="524"/>
      <c r="K8" s="535">
        <v>0</v>
      </c>
      <c r="L8" s="536">
        <v>1.7500000000000002E-2</v>
      </c>
      <c r="N8" s="535">
        <v>0</v>
      </c>
      <c r="O8" s="536">
        <v>0.02</v>
      </c>
    </row>
    <row r="9" spans="2:15" ht="16.5" customHeight="1" x14ac:dyDescent="0.25">
      <c r="B9" s="517" t="s">
        <v>348</v>
      </c>
      <c r="C9" s="518">
        <v>3</v>
      </c>
      <c r="D9" s="519">
        <v>1075000000</v>
      </c>
      <c r="E9" s="529">
        <f t="shared" si="0"/>
        <v>3.2500000000000001E-2</v>
      </c>
      <c r="F9" s="520">
        <f t="shared" si="1"/>
        <v>34937500</v>
      </c>
      <c r="G9" s="521"/>
      <c r="H9" s="537">
        <v>250000000</v>
      </c>
      <c r="I9" s="538">
        <v>1.9E-2</v>
      </c>
      <c r="J9" s="524"/>
      <c r="K9" s="537">
        <f>H9</f>
        <v>250000000</v>
      </c>
      <c r="L9" s="538">
        <v>2.5000000000000001E-2</v>
      </c>
      <c r="N9" s="537">
        <v>500000000</v>
      </c>
      <c r="O9" s="538">
        <v>2.5999999999999999E-2</v>
      </c>
    </row>
    <row r="10" spans="2:15" ht="16.5" customHeight="1" x14ac:dyDescent="0.25">
      <c r="B10" s="517" t="s">
        <v>349</v>
      </c>
      <c r="C10" s="518">
        <v>3</v>
      </c>
      <c r="D10" s="519">
        <v>1057800000</v>
      </c>
      <c r="E10" s="529">
        <f t="shared" si="0"/>
        <v>3.5000000000000003E-2</v>
      </c>
      <c r="F10" s="520">
        <f t="shared" si="1"/>
        <v>37023000</v>
      </c>
      <c r="G10" s="521"/>
      <c r="H10" s="537">
        <f>H9+75000000</f>
        <v>325000000</v>
      </c>
      <c r="I10" s="538">
        <v>2.75E-2</v>
      </c>
      <c r="J10" s="524"/>
      <c r="K10" s="537">
        <f>H10</f>
        <v>325000000</v>
      </c>
      <c r="L10" s="538">
        <v>2.9000000000000001E-2</v>
      </c>
      <c r="N10" s="537">
        <v>950000000</v>
      </c>
      <c r="O10" s="538">
        <v>3.1E-2</v>
      </c>
    </row>
    <row r="11" spans="2:15" ht="16.5" customHeight="1" x14ac:dyDescent="0.25">
      <c r="B11" s="517" t="s">
        <v>350</v>
      </c>
      <c r="C11" s="518">
        <v>3</v>
      </c>
      <c r="D11" s="519">
        <v>6457800000</v>
      </c>
      <c r="E11" s="529">
        <f t="shared" si="0"/>
        <v>5.5E-2</v>
      </c>
      <c r="F11" s="520">
        <f t="shared" si="1"/>
        <v>355179000</v>
      </c>
      <c r="G11" s="521"/>
      <c r="H11" s="537">
        <f>H10+250000000</f>
        <v>575000000</v>
      </c>
      <c r="I11" s="538">
        <v>3.2500000000000001E-2</v>
      </c>
      <c r="J11" s="524"/>
      <c r="K11" s="537">
        <f>H11</f>
        <v>575000000</v>
      </c>
      <c r="L11" s="538">
        <v>3.5000000000000003E-2</v>
      </c>
      <c r="N11" s="537">
        <v>1250000000</v>
      </c>
      <c r="O11" s="538">
        <v>3.7499999999999999E-2</v>
      </c>
    </row>
    <row r="12" spans="2:15" ht="16.5" customHeight="1" x14ac:dyDescent="0.25">
      <c r="B12" s="517" t="s">
        <v>272</v>
      </c>
      <c r="C12" s="518">
        <v>2</v>
      </c>
      <c r="D12" s="519">
        <v>2958750000</v>
      </c>
      <c r="E12" s="529">
        <f t="shared" si="0"/>
        <v>4.2500000000000003E-2</v>
      </c>
      <c r="F12" s="520">
        <f t="shared" si="1"/>
        <v>125746875.00000001</v>
      </c>
      <c r="H12" s="537">
        <f>H11+500000000</f>
        <v>1075000000</v>
      </c>
      <c r="I12" s="538">
        <v>3.95E-2</v>
      </c>
      <c r="J12" s="524"/>
      <c r="K12" s="537">
        <f>H12</f>
        <v>1075000000</v>
      </c>
      <c r="L12" s="538">
        <v>3.2500000000000001E-2</v>
      </c>
      <c r="N12" s="537">
        <v>2000000000</v>
      </c>
      <c r="O12" s="538">
        <v>5.6000000000000001E-2</v>
      </c>
    </row>
    <row r="13" spans="2:15" ht="16.5" customHeight="1" thickBot="1" x14ac:dyDescent="0.3">
      <c r="B13" s="517" t="s">
        <v>351</v>
      </c>
      <c r="C13" s="518">
        <v>4</v>
      </c>
      <c r="D13" s="519">
        <v>1875000000</v>
      </c>
      <c r="E13" s="529">
        <f t="shared" si="0"/>
        <v>5.5E-2</v>
      </c>
      <c r="F13" s="520">
        <f t="shared" si="1"/>
        <v>103125000</v>
      </c>
      <c r="H13" s="537">
        <f>H12+750000000</f>
        <v>1825000000</v>
      </c>
      <c r="I13" s="538">
        <v>4.2500000000000003E-2</v>
      </c>
      <c r="J13" s="524"/>
      <c r="K13" s="539">
        <f>H13</f>
        <v>1825000000</v>
      </c>
      <c r="L13" s="540">
        <v>5.5E-2</v>
      </c>
      <c r="N13" s="539">
        <v>5000000000</v>
      </c>
      <c r="O13" s="540">
        <v>0.08</v>
      </c>
    </row>
    <row r="14" spans="2:15" ht="16.5" customHeight="1" thickBot="1" x14ac:dyDescent="0.3">
      <c r="B14" s="517" t="s">
        <v>352</v>
      </c>
      <c r="C14" s="518">
        <v>3</v>
      </c>
      <c r="D14" s="519">
        <v>2015000000</v>
      </c>
      <c r="E14" s="529">
        <f t="shared" si="0"/>
        <v>5.5E-2</v>
      </c>
      <c r="F14" s="520">
        <f t="shared" si="1"/>
        <v>110825000</v>
      </c>
      <c r="H14" s="539">
        <f>H13+1250000000</f>
        <v>3075000000</v>
      </c>
      <c r="I14" s="540">
        <v>0.05</v>
      </c>
      <c r="J14" s="525"/>
      <c r="K14" s="525"/>
      <c r="L14" s="525"/>
    </row>
    <row r="15" spans="2:15" ht="16.5" customHeight="1" x14ac:dyDescent="0.25">
      <c r="B15" s="517" t="s">
        <v>353</v>
      </c>
      <c r="C15" s="518">
        <v>5</v>
      </c>
      <c r="D15" s="519">
        <v>3257800000</v>
      </c>
      <c r="E15" s="529">
        <f t="shared" si="0"/>
        <v>5.5E-2</v>
      </c>
      <c r="F15" s="520">
        <f t="shared" si="1"/>
        <v>179179000</v>
      </c>
      <c r="H15" s="531"/>
      <c r="I15" s="532"/>
      <c r="J15" s="525"/>
      <c r="K15" s="635" t="s">
        <v>366</v>
      </c>
      <c r="L15" s="635"/>
      <c r="N15" s="635" t="s">
        <v>367</v>
      </c>
      <c r="O15" s="635"/>
    </row>
    <row r="16" spans="2:15" ht="16.5" customHeight="1" x14ac:dyDescent="0.25">
      <c r="B16" s="517" t="s">
        <v>354</v>
      </c>
      <c r="C16" s="518">
        <v>3</v>
      </c>
      <c r="D16" s="519">
        <v>4985700000</v>
      </c>
      <c r="E16" s="529">
        <f t="shared" si="0"/>
        <v>5.5E-2</v>
      </c>
      <c r="F16" s="520">
        <f t="shared" si="1"/>
        <v>274213500</v>
      </c>
      <c r="H16" s="636" t="s">
        <v>365</v>
      </c>
      <c r="I16" s="636"/>
      <c r="J16" s="525"/>
      <c r="K16" s="525"/>
      <c r="L16" s="525"/>
    </row>
    <row r="17" spans="2:12" ht="16.5" customHeight="1" x14ac:dyDescent="0.25">
      <c r="B17" s="517" t="s">
        <v>355</v>
      </c>
      <c r="C17" s="518">
        <v>2</v>
      </c>
      <c r="D17" s="519">
        <v>1698500000</v>
      </c>
      <c r="E17" s="529">
        <f t="shared" si="0"/>
        <v>3.95E-2</v>
      </c>
      <c r="F17" s="520">
        <f t="shared" si="1"/>
        <v>67090750</v>
      </c>
      <c r="H17" s="531"/>
      <c r="I17" s="532"/>
      <c r="J17" s="525"/>
      <c r="K17" s="525"/>
      <c r="L17" s="525"/>
    </row>
    <row r="18" spans="2:12" ht="16.5" customHeight="1" x14ac:dyDescent="0.25">
      <c r="B18" s="517" t="s">
        <v>356</v>
      </c>
      <c r="C18" s="518">
        <v>6</v>
      </c>
      <c r="D18" s="519">
        <v>5968500000</v>
      </c>
      <c r="E18" s="529">
        <f t="shared" si="0"/>
        <v>0.08</v>
      </c>
      <c r="F18" s="520">
        <f t="shared" si="1"/>
        <v>477480000</v>
      </c>
      <c r="H18" s="531"/>
      <c r="I18" s="532"/>
      <c r="J18" s="525"/>
      <c r="K18" s="525"/>
      <c r="L18" s="525"/>
    </row>
    <row r="19" spans="2:12" ht="15" customHeight="1" x14ac:dyDescent="0.25">
      <c r="B19" s="534" t="s">
        <v>359</v>
      </c>
      <c r="C19" s="518">
        <v>4</v>
      </c>
      <c r="D19" s="533">
        <v>4178500000</v>
      </c>
      <c r="E19" s="529">
        <f t="shared" ref="E19:E24" si="2">VLOOKUP(D19,(IF(C19&lt;H$6,TABEL1,IF(C19&lt;N$6,TABEL2,TABEL3))),2)</f>
        <v>5.5E-2</v>
      </c>
      <c r="F19" s="520">
        <f t="shared" ref="F19:F24" si="3">D19*E19</f>
        <v>229817500</v>
      </c>
    </row>
    <row r="20" spans="2:12" x14ac:dyDescent="0.25">
      <c r="B20" s="534" t="s">
        <v>360</v>
      </c>
      <c r="C20" s="518">
        <v>2</v>
      </c>
      <c r="D20" s="533">
        <v>1298570000</v>
      </c>
      <c r="E20" s="529">
        <f t="shared" si="2"/>
        <v>3.95E-2</v>
      </c>
      <c r="F20" s="520">
        <f t="shared" si="3"/>
        <v>51293515</v>
      </c>
    </row>
    <row r="21" spans="2:12" x14ac:dyDescent="0.25">
      <c r="B21" s="534" t="s">
        <v>361</v>
      </c>
      <c r="C21" s="518">
        <v>6</v>
      </c>
      <c r="D21" s="533">
        <v>7854200000</v>
      </c>
      <c r="E21" s="529">
        <f t="shared" si="2"/>
        <v>0.08</v>
      </c>
      <c r="F21" s="520">
        <f t="shared" si="3"/>
        <v>628336000</v>
      </c>
    </row>
    <row r="22" spans="2:12" x14ac:dyDescent="0.25">
      <c r="B22" s="534" t="s">
        <v>362</v>
      </c>
      <c r="C22" s="518">
        <v>7</v>
      </c>
      <c r="D22" s="533">
        <v>3698750000</v>
      </c>
      <c r="E22" s="529">
        <f t="shared" si="2"/>
        <v>5.6000000000000001E-2</v>
      </c>
      <c r="F22" s="520">
        <f t="shared" si="3"/>
        <v>207130000</v>
      </c>
    </row>
    <row r="23" spans="2:12" x14ac:dyDescent="0.25">
      <c r="B23" s="534" t="s">
        <v>363</v>
      </c>
      <c r="C23" s="518">
        <v>4</v>
      </c>
      <c r="D23" s="533">
        <v>2787500000</v>
      </c>
      <c r="E23" s="529">
        <f t="shared" si="2"/>
        <v>5.5E-2</v>
      </c>
      <c r="F23" s="520">
        <f t="shared" si="3"/>
        <v>153312500</v>
      </c>
    </row>
    <row r="24" spans="2:12" x14ac:dyDescent="0.25">
      <c r="B24" s="534" t="s">
        <v>364</v>
      </c>
      <c r="C24" s="518">
        <v>3</v>
      </c>
      <c r="D24" s="533">
        <v>3258700000</v>
      </c>
      <c r="E24" s="529">
        <f t="shared" si="2"/>
        <v>5.5E-2</v>
      </c>
      <c r="F24" s="520">
        <f t="shared" si="3"/>
        <v>179228500</v>
      </c>
    </row>
    <row r="25" spans="2:12" ht="19.5" customHeight="1" x14ac:dyDescent="0.25"/>
  </sheetData>
  <mergeCells count="6">
    <mergeCell ref="H6:I6"/>
    <mergeCell ref="K6:L6"/>
    <mergeCell ref="N6:O6"/>
    <mergeCell ref="H16:I16"/>
    <mergeCell ref="K15:L15"/>
    <mergeCell ref="N15:O15"/>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38241" r:id="rId3" name="Scroll Bar 1">
              <controlPr defaultSize="0" autoPict="0">
                <anchor moveWithCells="1">
                  <from>
                    <xdr:col>8</xdr:col>
                    <xdr:colOff>114300</xdr:colOff>
                    <xdr:row>2</xdr:row>
                    <xdr:rowOff>19050</xdr:rowOff>
                  </from>
                  <to>
                    <xdr:col>8</xdr:col>
                    <xdr:colOff>609600</xdr:colOff>
                    <xdr:row>2</xdr:row>
                    <xdr:rowOff>180975</xdr:rowOff>
                  </to>
                </anchor>
              </controlPr>
            </control>
          </mc:Choice>
        </mc:AlternateContent>
        <mc:AlternateContent xmlns:mc="http://schemas.openxmlformats.org/markup-compatibility/2006">
          <mc:Choice Requires="x14">
            <control shapeId="138242" r:id="rId4" name="Scroll Bar 2">
              <controlPr defaultSize="0" autoPict="0">
                <anchor moveWithCells="1">
                  <from>
                    <xdr:col>8</xdr:col>
                    <xdr:colOff>114300</xdr:colOff>
                    <xdr:row>3</xdr:row>
                    <xdr:rowOff>9525</xdr:rowOff>
                  </from>
                  <to>
                    <xdr:col>8</xdr:col>
                    <xdr:colOff>609600</xdr:colOff>
                    <xdr:row>3</xdr:row>
                    <xdr:rowOff>171450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23"/>
  <sheetViews>
    <sheetView showGridLines="0" zoomScaleNormal="100" workbookViewId="0">
      <selection activeCell="H4" sqref="H4"/>
    </sheetView>
  </sheetViews>
  <sheetFormatPr defaultRowHeight="15" x14ac:dyDescent="0.25"/>
  <cols>
    <col min="1" max="1" width="5.85546875" style="1" customWidth="1"/>
    <col min="2" max="2" width="14.42578125" style="1" customWidth="1"/>
    <col min="3" max="3" width="18.42578125" style="1" customWidth="1"/>
    <col min="4" max="5" width="9.140625" style="1"/>
    <col min="6" max="6" width="40.85546875" style="1" customWidth="1"/>
    <col min="7" max="7" width="5.85546875" style="1" customWidth="1"/>
    <col min="8" max="16384" width="9.140625" style="1"/>
  </cols>
  <sheetData>
    <row r="1" spans="1:5" ht="19.5" customHeight="1" x14ac:dyDescent="0.25"/>
    <row r="2" spans="1:5" ht="18.75" x14ac:dyDescent="0.25">
      <c r="B2" s="29" t="s">
        <v>16</v>
      </c>
    </row>
    <row r="3" spans="1:5" x14ac:dyDescent="0.25">
      <c r="B3" s="173" t="s">
        <v>41</v>
      </c>
      <c r="C3" s="545" t="s">
        <v>21</v>
      </c>
      <c r="D3" s="546"/>
    </row>
    <row r="4" spans="1:5" ht="17.25" customHeight="1" x14ac:dyDescent="0.25">
      <c r="A4" s="73">
        <v>42</v>
      </c>
      <c r="B4" s="69">
        <v>45</v>
      </c>
      <c r="C4" s="71"/>
      <c r="D4" s="70"/>
      <c r="E4" s="72" t="s">
        <v>374</v>
      </c>
    </row>
    <row r="5" spans="1:5" ht="17.25" customHeight="1" x14ac:dyDescent="0.25">
      <c r="B5" s="69">
        <v>65</v>
      </c>
      <c r="C5" s="71"/>
      <c r="D5" s="70"/>
    </row>
    <row r="6" spans="1:5" ht="17.25" customHeight="1" x14ac:dyDescent="0.25">
      <c r="B6" s="69">
        <v>60</v>
      </c>
      <c r="C6" s="71"/>
      <c r="D6" s="70"/>
    </row>
    <row r="7" spans="1:5" ht="17.25" customHeight="1" x14ac:dyDescent="0.25">
      <c r="B7" s="69">
        <v>65</v>
      </c>
      <c r="C7" s="71"/>
      <c r="D7" s="70"/>
    </row>
    <row r="8" spans="1:5" ht="17.25" customHeight="1" x14ac:dyDescent="0.25">
      <c r="B8" s="69">
        <v>75</v>
      </c>
      <c r="C8" s="71"/>
      <c r="D8" s="70"/>
    </row>
    <row r="9" spans="1:5" ht="17.25" customHeight="1" x14ac:dyDescent="0.25">
      <c r="B9" s="69">
        <v>90</v>
      </c>
      <c r="C9" s="71"/>
      <c r="D9" s="70"/>
    </row>
    <row r="10" spans="1:5" ht="17.25" customHeight="1" x14ac:dyDescent="0.25">
      <c r="B10" s="69">
        <v>150</v>
      </c>
      <c r="C10" s="71"/>
      <c r="D10" s="70"/>
    </row>
    <row r="11" spans="1:5" x14ac:dyDescent="0.25">
      <c r="C11" s="181" t="s">
        <v>375</v>
      </c>
    </row>
    <row r="23" ht="19.5" customHeight="1" x14ac:dyDescent="0.25"/>
  </sheetData>
  <mergeCells count="1">
    <mergeCell ref="C3:D3"/>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4577" r:id="rId3" name="Scroll Bar 1">
              <controlPr defaultSize="0" autoPict="0">
                <anchor moveWithCells="1">
                  <from>
                    <xdr:col>1</xdr:col>
                    <xdr:colOff>76200</xdr:colOff>
                    <xdr:row>3</xdr:row>
                    <xdr:rowOff>28575</xdr:rowOff>
                  </from>
                  <to>
                    <xdr:col>1</xdr:col>
                    <xdr:colOff>561975</xdr:colOff>
                    <xdr:row>3</xdr:row>
                    <xdr:rowOff>190500</xdr:rowOff>
                  </to>
                </anchor>
              </controlPr>
            </control>
          </mc:Choice>
        </mc:AlternateContent>
        <mc:AlternateContent xmlns:mc="http://schemas.openxmlformats.org/markup-compatibility/2006">
          <mc:Choice Requires="x14">
            <control shapeId="24579" r:id="rId4" name="Scroll Bar 3">
              <controlPr defaultSize="0" autoPict="0">
                <anchor moveWithCells="1">
                  <from>
                    <xdr:col>1</xdr:col>
                    <xdr:colOff>76200</xdr:colOff>
                    <xdr:row>4</xdr:row>
                    <xdr:rowOff>19050</xdr:rowOff>
                  </from>
                  <to>
                    <xdr:col>1</xdr:col>
                    <xdr:colOff>561975</xdr:colOff>
                    <xdr:row>4</xdr:row>
                    <xdr:rowOff>180975</xdr:rowOff>
                  </to>
                </anchor>
              </controlPr>
            </control>
          </mc:Choice>
        </mc:AlternateContent>
        <mc:AlternateContent xmlns:mc="http://schemas.openxmlformats.org/markup-compatibility/2006">
          <mc:Choice Requires="x14">
            <control shapeId="24580" r:id="rId5" name="Scroll Bar 4">
              <controlPr defaultSize="0" autoPict="0">
                <anchor moveWithCells="1">
                  <from>
                    <xdr:col>1</xdr:col>
                    <xdr:colOff>76200</xdr:colOff>
                    <xdr:row>5</xdr:row>
                    <xdr:rowOff>19050</xdr:rowOff>
                  </from>
                  <to>
                    <xdr:col>1</xdr:col>
                    <xdr:colOff>561975</xdr:colOff>
                    <xdr:row>5</xdr:row>
                    <xdr:rowOff>180975</xdr:rowOff>
                  </to>
                </anchor>
              </controlPr>
            </control>
          </mc:Choice>
        </mc:AlternateContent>
        <mc:AlternateContent xmlns:mc="http://schemas.openxmlformats.org/markup-compatibility/2006">
          <mc:Choice Requires="x14">
            <control shapeId="24581" r:id="rId6" name="Scroll Bar 5">
              <controlPr defaultSize="0" autoPict="0">
                <anchor moveWithCells="1">
                  <from>
                    <xdr:col>1</xdr:col>
                    <xdr:colOff>76200</xdr:colOff>
                    <xdr:row>6</xdr:row>
                    <xdr:rowOff>19050</xdr:rowOff>
                  </from>
                  <to>
                    <xdr:col>1</xdr:col>
                    <xdr:colOff>561975</xdr:colOff>
                    <xdr:row>6</xdr:row>
                    <xdr:rowOff>180975</xdr:rowOff>
                  </to>
                </anchor>
              </controlPr>
            </control>
          </mc:Choice>
        </mc:AlternateContent>
        <mc:AlternateContent xmlns:mc="http://schemas.openxmlformats.org/markup-compatibility/2006">
          <mc:Choice Requires="x14">
            <control shapeId="24582" r:id="rId7" name="Scroll Bar 6">
              <controlPr defaultSize="0" autoPict="0">
                <anchor moveWithCells="1">
                  <from>
                    <xdr:col>1</xdr:col>
                    <xdr:colOff>76200</xdr:colOff>
                    <xdr:row>7</xdr:row>
                    <xdr:rowOff>19050</xdr:rowOff>
                  </from>
                  <to>
                    <xdr:col>1</xdr:col>
                    <xdr:colOff>561975</xdr:colOff>
                    <xdr:row>7</xdr:row>
                    <xdr:rowOff>180975</xdr:rowOff>
                  </to>
                </anchor>
              </controlPr>
            </control>
          </mc:Choice>
        </mc:AlternateContent>
        <mc:AlternateContent xmlns:mc="http://schemas.openxmlformats.org/markup-compatibility/2006">
          <mc:Choice Requires="x14">
            <control shapeId="24583" r:id="rId8" name="Scroll Bar 7">
              <controlPr defaultSize="0" autoPict="0">
                <anchor moveWithCells="1">
                  <from>
                    <xdr:col>1</xdr:col>
                    <xdr:colOff>76200</xdr:colOff>
                    <xdr:row>8</xdr:row>
                    <xdr:rowOff>19050</xdr:rowOff>
                  </from>
                  <to>
                    <xdr:col>1</xdr:col>
                    <xdr:colOff>561975</xdr:colOff>
                    <xdr:row>8</xdr:row>
                    <xdr:rowOff>180975</xdr:rowOff>
                  </to>
                </anchor>
              </controlPr>
            </control>
          </mc:Choice>
        </mc:AlternateContent>
        <mc:AlternateContent xmlns:mc="http://schemas.openxmlformats.org/markup-compatibility/2006">
          <mc:Choice Requires="x14">
            <control shapeId="24584" r:id="rId9" name="Scroll Bar 8">
              <controlPr defaultSize="0" autoPict="0">
                <anchor moveWithCells="1">
                  <from>
                    <xdr:col>1</xdr:col>
                    <xdr:colOff>76200</xdr:colOff>
                    <xdr:row>9</xdr:row>
                    <xdr:rowOff>19050</xdr:rowOff>
                  </from>
                  <to>
                    <xdr:col>1</xdr:col>
                    <xdr:colOff>561975</xdr:colOff>
                    <xdr:row>9</xdr:row>
                    <xdr:rowOff>180975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23"/>
  <sheetViews>
    <sheetView showGridLines="0" zoomScaleNormal="100" workbookViewId="0">
      <selection activeCell="C4" sqref="C4:C10"/>
    </sheetView>
  </sheetViews>
  <sheetFormatPr defaultRowHeight="15" x14ac:dyDescent="0.25"/>
  <cols>
    <col min="1" max="1" width="5.85546875" style="1" customWidth="1"/>
    <col min="2" max="2" width="18.42578125" style="1" customWidth="1"/>
    <col min="3" max="3" width="10.140625" style="1" customWidth="1"/>
    <col min="4" max="4" width="9.140625" style="1"/>
    <col min="5" max="5" width="40" style="1" customWidth="1"/>
    <col min="6" max="6" width="5.85546875" style="1" customWidth="1"/>
    <col min="7" max="16384" width="9.140625" style="1"/>
  </cols>
  <sheetData>
    <row r="1" spans="1:7" ht="19.5" customHeight="1" x14ac:dyDescent="0.25"/>
    <row r="2" spans="1:7" ht="18.75" x14ac:dyDescent="0.25">
      <c r="B2" s="29" t="s">
        <v>42</v>
      </c>
    </row>
    <row r="3" spans="1:7" x14ac:dyDescent="0.25">
      <c r="B3" s="77" t="s">
        <v>21</v>
      </c>
      <c r="C3" s="78" t="s">
        <v>41</v>
      </c>
    </row>
    <row r="4" spans="1:7" ht="17.25" customHeight="1" x14ac:dyDescent="0.25">
      <c r="A4" s="74">
        <v>270</v>
      </c>
      <c r="B4" s="75">
        <f t="shared" ref="B4:B10" si="0">A4/24/60</f>
        <v>0.1875</v>
      </c>
      <c r="C4" s="76"/>
      <c r="D4" s="72" t="s">
        <v>376</v>
      </c>
    </row>
    <row r="5" spans="1:7" ht="17.25" customHeight="1" x14ac:dyDescent="0.25">
      <c r="A5" s="74">
        <v>120</v>
      </c>
      <c r="B5" s="75">
        <f t="shared" si="0"/>
        <v>8.3333333333333329E-2</v>
      </c>
      <c r="C5" s="76"/>
    </row>
    <row r="6" spans="1:7" ht="17.25" customHeight="1" x14ac:dyDescent="0.25">
      <c r="A6" s="74">
        <v>15</v>
      </c>
      <c r="B6" s="75">
        <f t="shared" si="0"/>
        <v>1.0416666666666666E-2</v>
      </c>
      <c r="C6" s="76"/>
      <c r="G6" s="182"/>
    </row>
    <row r="7" spans="1:7" ht="17.25" customHeight="1" x14ac:dyDescent="0.25">
      <c r="A7" s="74">
        <v>30</v>
      </c>
      <c r="B7" s="75">
        <f t="shared" si="0"/>
        <v>2.0833333333333332E-2</v>
      </c>
      <c r="C7" s="76"/>
    </row>
    <row r="8" spans="1:7" ht="17.25" customHeight="1" x14ac:dyDescent="0.25">
      <c r="A8" s="74">
        <v>30</v>
      </c>
      <c r="B8" s="75">
        <f t="shared" si="0"/>
        <v>2.0833333333333332E-2</v>
      </c>
      <c r="C8" s="76"/>
    </row>
    <row r="9" spans="1:7" ht="17.25" customHeight="1" x14ac:dyDescent="0.25">
      <c r="A9" s="74">
        <v>60</v>
      </c>
      <c r="B9" s="75">
        <f t="shared" si="0"/>
        <v>4.1666666666666664E-2</v>
      </c>
      <c r="C9" s="76"/>
    </row>
    <row r="10" spans="1:7" ht="17.25" customHeight="1" x14ac:dyDescent="0.25">
      <c r="A10" s="74">
        <v>105</v>
      </c>
      <c r="B10" s="75">
        <f t="shared" si="0"/>
        <v>7.2916666666666671E-2</v>
      </c>
      <c r="C10" s="76"/>
    </row>
    <row r="11" spans="1:7" ht="19.5" customHeight="1" x14ac:dyDescent="0.25">
      <c r="C11" s="66"/>
    </row>
    <row r="12" spans="1:7" x14ac:dyDescent="0.25">
      <c r="E12" s="182"/>
    </row>
    <row r="23" ht="19.5" customHeight="1" x14ac:dyDescent="0.25"/>
  </sheetData>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5601" r:id="rId3" name="Scroll Bar 1">
              <controlPr defaultSize="0" autoPict="0">
                <anchor moveWithCells="1">
                  <from>
                    <xdr:col>1</xdr:col>
                    <xdr:colOff>76200</xdr:colOff>
                    <xdr:row>3</xdr:row>
                    <xdr:rowOff>28575</xdr:rowOff>
                  </from>
                  <to>
                    <xdr:col>1</xdr:col>
                    <xdr:colOff>561975</xdr:colOff>
                    <xdr:row>3</xdr:row>
                    <xdr:rowOff>190500</xdr:rowOff>
                  </to>
                </anchor>
              </controlPr>
            </control>
          </mc:Choice>
        </mc:AlternateContent>
        <mc:AlternateContent xmlns:mc="http://schemas.openxmlformats.org/markup-compatibility/2006">
          <mc:Choice Requires="x14">
            <control shapeId="25602" r:id="rId4" name="Scroll Bar 2">
              <controlPr defaultSize="0" autoPict="0">
                <anchor moveWithCells="1">
                  <from>
                    <xdr:col>1</xdr:col>
                    <xdr:colOff>76200</xdr:colOff>
                    <xdr:row>4</xdr:row>
                    <xdr:rowOff>19050</xdr:rowOff>
                  </from>
                  <to>
                    <xdr:col>1</xdr:col>
                    <xdr:colOff>561975</xdr:colOff>
                    <xdr:row>4</xdr:row>
                    <xdr:rowOff>180975</xdr:rowOff>
                  </to>
                </anchor>
              </controlPr>
            </control>
          </mc:Choice>
        </mc:AlternateContent>
        <mc:AlternateContent xmlns:mc="http://schemas.openxmlformats.org/markup-compatibility/2006">
          <mc:Choice Requires="x14">
            <control shapeId="25603" r:id="rId5" name="Scroll Bar 3">
              <controlPr defaultSize="0" autoPict="0">
                <anchor moveWithCells="1">
                  <from>
                    <xdr:col>1</xdr:col>
                    <xdr:colOff>76200</xdr:colOff>
                    <xdr:row>5</xdr:row>
                    <xdr:rowOff>19050</xdr:rowOff>
                  </from>
                  <to>
                    <xdr:col>1</xdr:col>
                    <xdr:colOff>561975</xdr:colOff>
                    <xdr:row>5</xdr:row>
                    <xdr:rowOff>180975</xdr:rowOff>
                  </to>
                </anchor>
              </controlPr>
            </control>
          </mc:Choice>
        </mc:AlternateContent>
        <mc:AlternateContent xmlns:mc="http://schemas.openxmlformats.org/markup-compatibility/2006">
          <mc:Choice Requires="x14">
            <control shapeId="25604" r:id="rId6" name="Scroll Bar 4">
              <controlPr defaultSize="0" autoPict="0">
                <anchor moveWithCells="1">
                  <from>
                    <xdr:col>1</xdr:col>
                    <xdr:colOff>76200</xdr:colOff>
                    <xdr:row>6</xdr:row>
                    <xdr:rowOff>19050</xdr:rowOff>
                  </from>
                  <to>
                    <xdr:col>1</xdr:col>
                    <xdr:colOff>561975</xdr:colOff>
                    <xdr:row>6</xdr:row>
                    <xdr:rowOff>180975</xdr:rowOff>
                  </to>
                </anchor>
              </controlPr>
            </control>
          </mc:Choice>
        </mc:AlternateContent>
        <mc:AlternateContent xmlns:mc="http://schemas.openxmlformats.org/markup-compatibility/2006">
          <mc:Choice Requires="x14">
            <control shapeId="25605" r:id="rId7" name="Scroll Bar 5">
              <controlPr defaultSize="0" autoPict="0">
                <anchor moveWithCells="1">
                  <from>
                    <xdr:col>1</xdr:col>
                    <xdr:colOff>76200</xdr:colOff>
                    <xdr:row>7</xdr:row>
                    <xdr:rowOff>19050</xdr:rowOff>
                  </from>
                  <to>
                    <xdr:col>1</xdr:col>
                    <xdr:colOff>561975</xdr:colOff>
                    <xdr:row>7</xdr:row>
                    <xdr:rowOff>180975</xdr:rowOff>
                  </to>
                </anchor>
              </controlPr>
            </control>
          </mc:Choice>
        </mc:AlternateContent>
        <mc:AlternateContent xmlns:mc="http://schemas.openxmlformats.org/markup-compatibility/2006">
          <mc:Choice Requires="x14">
            <control shapeId="25606" r:id="rId8" name="Scroll Bar 6">
              <controlPr defaultSize="0" autoPict="0">
                <anchor moveWithCells="1">
                  <from>
                    <xdr:col>1</xdr:col>
                    <xdr:colOff>76200</xdr:colOff>
                    <xdr:row>8</xdr:row>
                    <xdr:rowOff>19050</xdr:rowOff>
                  </from>
                  <to>
                    <xdr:col>1</xdr:col>
                    <xdr:colOff>561975</xdr:colOff>
                    <xdr:row>8</xdr:row>
                    <xdr:rowOff>180975</xdr:rowOff>
                  </to>
                </anchor>
              </controlPr>
            </control>
          </mc:Choice>
        </mc:AlternateContent>
        <mc:AlternateContent xmlns:mc="http://schemas.openxmlformats.org/markup-compatibility/2006">
          <mc:Choice Requires="x14">
            <control shapeId="25607" r:id="rId9" name="Scroll Bar 7">
              <controlPr defaultSize="0" autoPict="0">
                <anchor moveWithCells="1">
                  <from>
                    <xdr:col>1</xdr:col>
                    <xdr:colOff>76200</xdr:colOff>
                    <xdr:row>9</xdr:row>
                    <xdr:rowOff>19050</xdr:rowOff>
                  </from>
                  <to>
                    <xdr:col>1</xdr:col>
                    <xdr:colOff>561975</xdr:colOff>
                    <xdr:row>9</xdr:row>
                    <xdr:rowOff>180975</xdr:rowOff>
                  </to>
                </anchor>
              </controlPr>
            </control>
          </mc:Choice>
        </mc:AlternateContent>
        <mc:AlternateContent xmlns:mc="http://schemas.openxmlformats.org/markup-compatibility/2006">
          <mc:Choice Requires="x14">
            <control shapeId="25608" r:id="rId10" name="Scroll Bar 8">
              <controlPr defaultSize="0" autoPict="0">
                <anchor moveWithCells="1">
                  <from>
                    <xdr:col>1</xdr:col>
                    <xdr:colOff>76200</xdr:colOff>
                    <xdr:row>5</xdr:row>
                    <xdr:rowOff>19050</xdr:rowOff>
                  </from>
                  <to>
                    <xdr:col>1</xdr:col>
                    <xdr:colOff>561975</xdr:colOff>
                    <xdr:row>5</xdr:row>
                    <xdr:rowOff>180975</xdr:rowOff>
                  </to>
                </anchor>
              </controlPr>
            </control>
          </mc:Choice>
        </mc:AlternateContent>
        <mc:AlternateContent xmlns:mc="http://schemas.openxmlformats.org/markup-compatibility/2006">
          <mc:Choice Requires="x14">
            <control shapeId="25609" r:id="rId11" name="Scroll Bar 9">
              <controlPr defaultSize="0" autoPict="0">
                <anchor moveWithCells="1">
                  <from>
                    <xdr:col>1</xdr:col>
                    <xdr:colOff>76200</xdr:colOff>
                    <xdr:row>6</xdr:row>
                    <xdr:rowOff>19050</xdr:rowOff>
                  </from>
                  <to>
                    <xdr:col>1</xdr:col>
                    <xdr:colOff>561975</xdr:colOff>
                    <xdr:row>6</xdr:row>
                    <xdr:rowOff>180975</xdr:rowOff>
                  </to>
                </anchor>
              </controlPr>
            </control>
          </mc:Choice>
        </mc:AlternateContent>
        <mc:AlternateContent xmlns:mc="http://schemas.openxmlformats.org/markup-compatibility/2006">
          <mc:Choice Requires="x14">
            <control shapeId="25610" r:id="rId12" name="Scroll Bar 10">
              <controlPr defaultSize="0" autoPict="0">
                <anchor moveWithCells="1">
                  <from>
                    <xdr:col>1</xdr:col>
                    <xdr:colOff>76200</xdr:colOff>
                    <xdr:row>7</xdr:row>
                    <xdr:rowOff>19050</xdr:rowOff>
                  </from>
                  <to>
                    <xdr:col>1</xdr:col>
                    <xdr:colOff>561975</xdr:colOff>
                    <xdr:row>7</xdr:row>
                    <xdr:rowOff>180975</xdr:rowOff>
                  </to>
                </anchor>
              </controlPr>
            </control>
          </mc:Choice>
        </mc:AlternateContent>
        <mc:AlternateContent xmlns:mc="http://schemas.openxmlformats.org/markup-compatibility/2006">
          <mc:Choice Requires="x14">
            <control shapeId="25611" r:id="rId13" name="Scroll Bar 11">
              <controlPr defaultSize="0" autoPict="0">
                <anchor moveWithCells="1">
                  <from>
                    <xdr:col>1</xdr:col>
                    <xdr:colOff>76200</xdr:colOff>
                    <xdr:row>8</xdr:row>
                    <xdr:rowOff>19050</xdr:rowOff>
                  </from>
                  <to>
                    <xdr:col>1</xdr:col>
                    <xdr:colOff>561975</xdr:colOff>
                    <xdr:row>8</xdr:row>
                    <xdr:rowOff>180975</xdr:rowOff>
                  </to>
                </anchor>
              </controlPr>
            </control>
          </mc:Choice>
        </mc:AlternateContent>
        <mc:AlternateContent xmlns:mc="http://schemas.openxmlformats.org/markup-compatibility/2006">
          <mc:Choice Requires="x14">
            <control shapeId="25612" r:id="rId14" name="Scroll Bar 12">
              <controlPr defaultSize="0" autoPict="0">
                <anchor moveWithCells="1">
                  <from>
                    <xdr:col>1</xdr:col>
                    <xdr:colOff>76200</xdr:colOff>
                    <xdr:row>9</xdr:row>
                    <xdr:rowOff>19050</xdr:rowOff>
                  </from>
                  <to>
                    <xdr:col>1</xdr:col>
                    <xdr:colOff>561975</xdr:colOff>
                    <xdr:row>9</xdr:row>
                    <xdr:rowOff>180975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3"/>
  <sheetViews>
    <sheetView showGridLines="0" zoomScaleNormal="100" workbookViewId="0">
      <selection activeCell="C5" sqref="C5:C9"/>
    </sheetView>
  </sheetViews>
  <sheetFormatPr defaultRowHeight="15" x14ac:dyDescent="0.25"/>
  <cols>
    <col min="1" max="1" width="5.85546875" style="1" customWidth="1"/>
    <col min="2" max="2" width="19.7109375" style="1" customWidth="1"/>
    <col min="3" max="3" width="17.7109375" style="1" customWidth="1"/>
    <col min="4" max="4" width="53.5703125" style="1" customWidth="1"/>
    <col min="5" max="5" width="5.85546875" style="1" customWidth="1"/>
    <col min="6" max="16384" width="9.140625" style="1"/>
  </cols>
  <sheetData>
    <row r="1" spans="2:5" ht="19.5" customHeight="1" x14ac:dyDescent="0.25">
      <c r="E1" s="9"/>
    </row>
    <row r="2" spans="2:5" ht="18.75" x14ac:dyDescent="0.25">
      <c r="B2" s="29" t="s">
        <v>61</v>
      </c>
      <c r="E2" s="9"/>
    </row>
    <row r="3" spans="2:5" x14ac:dyDescent="0.25">
      <c r="B3" s="118" t="s">
        <v>83</v>
      </c>
      <c r="C3" s="116">
        <v>0.22569444444444445</v>
      </c>
    </row>
    <row r="4" spans="2:5" x14ac:dyDescent="0.25">
      <c r="B4" s="119" t="s">
        <v>84</v>
      </c>
      <c r="C4" s="117">
        <v>0.82638888888888884</v>
      </c>
    </row>
    <row r="5" spans="2:5" x14ac:dyDescent="0.25">
      <c r="B5" s="547" t="s">
        <v>30</v>
      </c>
      <c r="C5" s="120"/>
      <c r="D5" s="1" t="s">
        <v>377</v>
      </c>
    </row>
    <row r="6" spans="2:5" x14ac:dyDescent="0.25">
      <c r="B6" s="548"/>
      <c r="C6" s="26"/>
      <c r="D6" s="1" t="s">
        <v>378</v>
      </c>
    </row>
    <row r="7" spans="2:5" x14ac:dyDescent="0.25">
      <c r="B7" s="548"/>
      <c r="C7" s="26"/>
      <c r="D7" s="1" t="s">
        <v>379</v>
      </c>
    </row>
    <row r="8" spans="2:5" x14ac:dyDescent="0.25">
      <c r="B8" s="548"/>
      <c r="C8" s="27"/>
      <c r="D8" s="1" t="s">
        <v>380</v>
      </c>
    </row>
    <row r="9" spans="2:5" x14ac:dyDescent="0.25">
      <c r="B9" s="548"/>
      <c r="C9" s="183"/>
      <c r="D9" s="1" t="s">
        <v>377</v>
      </c>
    </row>
    <row r="23" ht="19.5" customHeight="1" x14ac:dyDescent="0.25"/>
  </sheetData>
  <mergeCells count="1">
    <mergeCell ref="B5:B9"/>
  </mergeCell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2"/>
  <sheetViews>
    <sheetView showGridLines="0" zoomScaleNormal="100" workbookViewId="0">
      <selection activeCell="C5" sqref="C5:C7"/>
    </sheetView>
  </sheetViews>
  <sheetFormatPr defaultRowHeight="15" x14ac:dyDescent="0.25"/>
  <cols>
    <col min="1" max="1" width="5.85546875" style="1" customWidth="1"/>
    <col min="2" max="2" width="11.140625" style="1" customWidth="1"/>
    <col min="3" max="3" width="18.140625" style="1" customWidth="1"/>
    <col min="4" max="4" width="51.5703125" style="1" customWidth="1"/>
    <col min="5" max="5" width="5.85546875" style="1" customWidth="1"/>
    <col min="6" max="16384" width="9.140625" style="1"/>
  </cols>
  <sheetData>
    <row r="1" spans="2:4" ht="18.75" customHeight="1" x14ac:dyDescent="0.25"/>
    <row r="2" spans="2:4" ht="18.75" x14ac:dyDescent="0.25">
      <c r="B2" s="29" t="s">
        <v>86</v>
      </c>
    </row>
    <row r="3" spans="2:4" x14ac:dyDescent="0.25">
      <c r="B3" s="30" t="s">
        <v>13</v>
      </c>
      <c r="C3" s="122">
        <v>43712.729166666664</v>
      </c>
    </row>
    <row r="4" spans="2:4" x14ac:dyDescent="0.25">
      <c r="B4" s="31" t="s">
        <v>14</v>
      </c>
      <c r="C4" s="123">
        <v>43713.583333333336</v>
      </c>
    </row>
    <row r="5" spans="2:4" x14ac:dyDescent="0.25">
      <c r="B5" s="549" t="s">
        <v>30</v>
      </c>
      <c r="C5" s="27"/>
      <c r="D5" s="1" t="s">
        <v>381</v>
      </c>
    </row>
    <row r="6" spans="2:4" x14ac:dyDescent="0.25">
      <c r="B6" s="549"/>
      <c r="C6" s="27"/>
      <c r="D6" s="1" t="s">
        <v>382</v>
      </c>
    </row>
    <row r="7" spans="2:4" x14ac:dyDescent="0.25">
      <c r="B7" s="549"/>
      <c r="C7" s="121"/>
      <c r="D7" s="1" t="s">
        <v>383</v>
      </c>
    </row>
    <row r="20" ht="19.5" customHeight="1" x14ac:dyDescent="0.25"/>
    <row r="22" ht="18.75" customHeight="1" x14ac:dyDescent="0.25"/>
  </sheetData>
  <mergeCells count="1">
    <mergeCell ref="B5:B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1"/>
  <sheetViews>
    <sheetView showGridLines="0" zoomScaleNormal="100" workbookViewId="0">
      <selection activeCell="C5" sqref="C5:C6"/>
    </sheetView>
  </sheetViews>
  <sheetFormatPr defaultRowHeight="15" x14ac:dyDescent="0.25"/>
  <cols>
    <col min="1" max="1" width="5.85546875" style="1" customWidth="1"/>
    <col min="2" max="2" width="11.140625" style="1" customWidth="1"/>
    <col min="3" max="3" width="18.140625" style="1" customWidth="1"/>
    <col min="4" max="4" width="33.7109375" style="1" customWidth="1"/>
    <col min="5" max="5" width="5.85546875" style="1" customWidth="1"/>
    <col min="6" max="16384" width="9.140625" style="1"/>
  </cols>
  <sheetData>
    <row r="1" spans="2:4" ht="18.75" customHeight="1" x14ac:dyDescent="0.25"/>
    <row r="2" spans="2:4" ht="18.75" x14ac:dyDescent="0.25">
      <c r="B2" s="29" t="s">
        <v>85</v>
      </c>
    </row>
    <row r="3" spans="2:4" x14ac:dyDescent="0.25">
      <c r="B3" s="30" t="s">
        <v>13</v>
      </c>
      <c r="C3" s="122">
        <v>43712.729166666664</v>
      </c>
    </row>
    <row r="4" spans="2:4" x14ac:dyDescent="0.25">
      <c r="B4" s="31" t="s">
        <v>14</v>
      </c>
      <c r="C4" s="123">
        <v>43713.739583333336</v>
      </c>
    </row>
    <row r="5" spans="2:4" x14ac:dyDescent="0.25">
      <c r="B5" s="549" t="s">
        <v>30</v>
      </c>
      <c r="C5" s="27"/>
      <c r="D5" s="1" t="s">
        <v>384</v>
      </c>
    </row>
    <row r="6" spans="2:4" x14ac:dyDescent="0.25">
      <c r="B6" s="549"/>
      <c r="C6" s="27"/>
      <c r="D6" s="1" t="s">
        <v>385</v>
      </c>
    </row>
    <row r="7" spans="2:4" ht="19.5" customHeight="1" x14ac:dyDescent="0.25">
      <c r="C7" s="184"/>
    </row>
    <row r="19" ht="19.5" customHeight="1" x14ac:dyDescent="0.25"/>
    <row r="21" ht="18.75" customHeight="1" x14ac:dyDescent="0.25"/>
  </sheetData>
  <mergeCells count="1">
    <mergeCell ref="B5:B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0"/>
  <sheetViews>
    <sheetView showGridLines="0" workbookViewId="0">
      <selection activeCell="F8" sqref="F8:F10"/>
    </sheetView>
  </sheetViews>
  <sheetFormatPr defaultRowHeight="15" x14ac:dyDescent="0.25"/>
  <cols>
    <col min="1" max="1" width="5.85546875" style="1" customWidth="1"/>
    <col min="2" max="2" width="5" style="1" customWidth="1"/>
    <col min="3" max="3" width="13.140625" style="1" customWidth="1"/>
    <col min="4" max="5" width="10.5703125" style="1" customWidth="1"/>
    <col min="6" max="6" width="11" style="1" customWidth="1"/>
    <col min="7" max="7" width="52.85546875" style="1" customWidth="1"/>
    <col min="8" max="8" width="5.85546875" style="1" customWidth="1"/>
    <col min="9" max="16384" width="9.140625" style="1"/>
  </cols>
  <sheetData>
    <row r="1" spans="2:7" ht="19.5" customHeight="1" x14ac:dyDescent="0.25"/>
    <row r="2" spans="2:7" ht="18.75" x14ac:dyDescent="0.25">
      <c r="B2" s="29" t="s">
        <v>91</v>
      </c>
    </row>
    <row r="3" spans="2:7" x14ac:dyDescent="0.25">
      <c r="B3" s="124" t="s">
        <v>20</v>
      </c>
      <c r="C3" s="126" t="s">
        <v>62</v>
      </c>
      <c r="D3" s="126" t="s">
        <v>13</v>
      </c>
      <c r="E3" s="126" t="s">
        <v>14</v>
      </c>
      <c r="F3" s="124" t="s">
        <v>30</v>
      </c>
    </row>
    <row r="4" spans="2:7" x14ac:dyDescent="0.25">
      <c r="B4" s="83">
        <v>1</v>
      </c>
      <c r="C4" s="84" t="s">
        <v>87</v>
      </c>
      <c r="D4" s="127">
        <v>0.33333333333333331</v>
      </c>
      <c r="E4" s="130">
        <v>0.71875</v>
      </c>
      <c r="F4" s="130">
        <f>E4-D4</f>
        <v>0.38541666666666669</v>
      </c>
    </row>
    <row r="5" spans="2:7" x14ac:dyDescent="0.25">
      <c r="B5" s="86">
        <v>2</v>
      </c>
      <c r="C5" s="81" t="s">
        <v>88</v>
      </c>
      <c r="D5" s="128">
        <v>0.35416666666666669</v>
      </c>
      <c r="E5" s="131">
        <v>0.75347222222222221</v>
      </c>
      <c r="F5" s="131">
        <f>E5-D5</f>
        <v>0.39930555555555552</v>
      </c>
    </row>
    <row r="6" spans="2:7" x14ac:dyDescent="0.25">
      <c r="B6" s="86">
        <v>3</v>
      </c>
      <c r="C6" s="81" t="s">
        <v>89</v>
      </c>
      <c r="D6" s="128">
        <v>0.375</v>
      </c>
      <c r="E6" s="131">
        <v>0.6875</v>
      </c>
      <c r="F6" s="131">
        <f>E6-D6</f>
        <v>0.3125</v>
      </c>
    </row>
    <row r="7" spans="2:7" x14ac:dyDescent="0.25">
      <c r="B7" s="87">
        <v>4</v>
      </c>
      <c r="C7" s="88" t="s">
        <v>90</v>
      </c>
      <c r="D7" s="129">
        <v>0.42708333333333331</v>
      </c>
      <c r="E7" s="132">
        <v>0.72916666666666663</v>
      </c>
      <c r="F7" s="132">
        <f>E7-D7</f>
        <v>0.30208333333333331</v>
      </c>
    </row>
    <row r="8" spans="2:7" x14ac:dyDescent="0.25">
      <c r="B8" s="125"/>
      <c r="C8" s="125"/>
      <c r="D8" s="125"/>
      <c r="E8" s="185"/>
      <c r="F8" s="133"/>
      <c r="G8" s="1" t="s">
        <v>386</v>
      </c>
    </row>
    <row r="9" spans="2:7" x14ac:dyDescent="0.25">
      <c r="B9" s="125"/>
      <c r="C9" s="125"/>
      <c r="D9" s="125"/>
      <c r="E9" s="186" t="s">
        <v>31</v>
      </c>
      <c r="F9" s="134"/>
      <c r="G9" s="1" t="s">
        <v>386</v>
      </c>
    </row>
    <row r="10" spans="2:7" x14ac:dyDescent="0.25">
      <c r="B10" s="125"/>
      <c r="C10" s="125"/>
      <c r="D10" s="125"/>
      <c r="E10" s="186"/>
      <c r="F10" s="187"/>
      <c r="G10" s="1" t="s">
        <v>386</v>
      </c>
    </row>
    <row r="17" ht="19.5" customHeight="1" x14ac:dyDescent="0.25"/>
    <row r="20" ht="19.5" customHeight="1"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37</vt:i4>
      </vt:variant>
      <vt:variant>
        <vt:lpstr>Named Ranges</vt:lpstr>
      </vt:variant>
      <vt:variant>
        <vt:i4>9</vt:i4>
      </vt:variant>
    </vt:vector>
  </HeadingPairs>
  <TitlesOfParts>
    <vt:vector size="46" baseType="lpstr">
      <vt:lpstr>KASUS1</vt:lpstr>
      <vt:lpstr>KASUS2</vt:lpstr>
      <vt:lpstr>KASUS3</vt:lpstr>
      <vt:lpstr>KASUS4</vt:lpstr>
      <vt:lpstr>KASUS5</vt:lpstr>
      <vt:lpstr>KASUS6</vt:lpstr>
      <vt:lpstr>KASUS7</vt:lpstr>
      <vt:lpstr>KASUS8</vt:lpstr>
      <vt:lpstr>KASUS9</vt:lpstr>
      <vt:lpstr>KASUS10</vt:lpstr>
      <vt:lpstr>KASUS11</vt:lpstr>
      <vt:lpstr>KASUS12</vt:lpstr>
      <vt:lpstr>KASUS13</vt:lpstr>
      <vt:lpstr>KASUS14</vt:lpstr>
      <vt:lpstr>KASUS15</vt:lpstr>
      <vt:lpstr>KASUS16</vt:lpstr>
      <vt:lpstr>KASUS17</vt:lpstr>
      <vt:lpstr>KASUS18</vt:lpstr>
      <vt:lpstr>KASUS19</vt:lpstr>
      <vt:lpstr>KASUS20</vt:lpstr>
      <vt:lpstr>KASUS21</vt:lpstr>
      <vt:lpstr>KASUS22</vt:lpstr>
      <vt:lpstr>KASUS23</vt:lpstr>
      <vt:lpstr>KASUS24</vt:lpstr>
      <vt:lpstr>KASUS25</vt:lpstr>
      <vt:lpstr>KASUS26</vt:lpstr>
      <vt:lpstr>KASUS27</vt:lpstr>
      <vt:lpstr>KASUS28</vt:lpstr>
      <vt:lpstr>KASUS29</vt:lpstr>
      <vt:lpstr>KASUS30</vt:lpstr>
      <vt:lpstr>KASUS31</vt:lpstr>
      <vt:lpstr>KASUS32</vt:lpstr>
      <vt:lpstr>KASUS33</vt:lpstr>
      <vt:lpstr>KASUS34</vt:lpstr>
      <vt:lpstr>KASUS35</vt:lpstr>
      <vt:lpstr>KASUS36</vt:lpstr>
      <vt:lpstr>KASUS37</vt:lpstr>
      <vt:lpstr>KASUS29!Bulan</vt:lpstr>
      <vt:lpstr>KASUS29!Bulan1</vt:lpstr>
      <vt:lpstr>KASUS35!Komisi1</vt:lpstr>
      <vt:lpstr>KASUS35!Komisi2</vt:lpstr>
      <vt:lpstr>KASUS36!TABEL1</vt:lpstr>
      <vt:lpstr>KASUS37!TABEL1</vt:lpstr>
      <vt:lpstr>KASUS36!TABEL2</vt:lpstr>
      <vt:lpstr>KASUS37!TABEL2</vt:lpstr>
      <vt:lpstr>KASUS37!TABEL3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dc:creator>
  <cp:lastModifiedBy>user</cp:lastModifiedBy>
  <dcterms:created xsi:type="dcterms:W3CDTF">2019-04-12T00:12:30Z</dcterms:created>
  <dcterms:modified xsi:type="dcterms:W3CDTF">2019-05-29T08:26:59Z</dcterms:modified>
</cp:coreProperties>
</file>